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date1904="1" showInkAnnotation="0" autoCompressPictures="0"/>
  <bookViews>
    <workbookView xWindow="2520" yWindow="0" windowWidth="23160" windowHeight="22020" tabRatio="715" firstSheet="1" activeTab="1"/>
  </bookViews>
  <sheets>
    <sheet name="Oct_7to15" sheetId="9" r:id="rId1"/>
    <sheet name="scope_data" sheetId="14" r:id="rId2"/>
    <sheet name="pop_size" sheetId="13" r:id="rId3"/>
    <sheet name="algae" sheetId="7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9" l="1"/>
  <c r="D31" i="9"/>
  <c r="D30" i="9"/>
  <c r="D29" i="9"/>
  <c r="D2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7" i="9"/>
  <c r="D26" i="9"/>
  <c r="D25" i="9"/>
  <c r="D24" i="9"/>
  <c r="D23" i="9"/>
  <c r="D22" i="9"/>
  <c r="D21" i="9"/>
  <c r="D20" i="9"/>
  <c r="D19" i="9"/>
  <c r="D18" i="9"/>
  <c r="D52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1" i="9"/>
  <c r="D50" i="9"/>
  <c r="D49" i="9"/>
  <c r="D48" i="9"/>
  <c r="D112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3" i="9"/>
  <c r="D114" i="9"/>
  <c r="D115" i="9"/>
  <c r="D116" i="9"/>
  <c r="D117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83" i="9"/>
  <c r="D152" i="9"/>
  <c r="D151" i="9"/>
  <c r="D150" i="9"/>
  <c r="D149" i="9"/>
  <c r="D148" i="9"/>
  <c r="D147" i="9"/>
  <c r="D146" i="9"/>
  <c r="D145" i="9"/>
  <c r="D144" i="9"/>
  <c r="D143" i="9"/>
  <c r="D141" i="9"/>
  <c r="D140" i="9"/>
  <c r="D142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18" i="9"/>
  <c r="D119" i="9"/>
  <c r="D120" i="9"/>
  <c r="D121" i="9"/>
  <c r="D122" i="9"/>
  <c r="D123" i="9"/>
  <c r="D124" i="9"/>
  <c r="D125" i="9"/>
  <c r="D269" i="14"/>
  <c r="D268" i="14"/>
  <c r="D267" i="14"/>
  <c r="D265" i="14"/>
  <c r="D257" i="14"/>
  <c r="D256" i="14"/>
  <c r="D255" i="14"/>
  <c r="D254" i="14"/>
  <c r="D253" i="14"/>
  <c r="D248" i="14"/>
  <c r="D245" i="14"/>
  <c r="D241" i="14"/>
  <c r="D240" i="14"/>
  <c r="D239" i="14"/>
  <c r="D238" i="14"/>
  <c r="D236" i="14"/>
  <c r="D234" i="14"/>
  <c r="D232" i="14"/>
  <c r="D231" i="14"/>
  <c r="D228" i="14"/>
  <c r="D185" i="14"/>
  <c r="D184" i="14"/>
  <c r="D183" i="14"/>
  <c r="D174" i="14"/>
  <c r="D167" i="14"/>
  <c r="D164" i="14"/>
  <c r="D160" i="14"/>
  <c r="D137" i="14"/>
  <c r="D136" i="14"/>
  <c r="D134" i="14"/>
  <c r="D115" i="14"/>
  <c r="D113" i="14"/>
  <c r="D111" i="14"/>
  <c r="D110" i="14"/>
  <c r="D109" i="14"/>
  <c r="D105" i="14"/>
  <c r="D104" i="14"/>
  <c r="D100" i="14"/>
  <c r="D99" i="14"/>
  <c r="D77" i="14"/>
  <c r="D76" i="14"/>
  <c r="D74" i="14"/>
  <c r="D73" i="14"/>
  <c r="D67" i="14"/>
  <c r="D61" i="14"/>
  <c r="D58" i="14"/>
  <c r="D55" i="14"/>
  <c r="D54" i="14"/>
  <c r="D29" i="14"/>
  <c r="D28" i="14"/>
  <c r="D10" i="14"/>
  <c r="L29" i="7"/>
  <c r="L24" i="7"/>
  <c r="L23" i="7"/>
  <c r="J20" i="7"/>
  <c r="L19" i="7"/>
  <c r="L21" i="7"/>
  <c r="M21" i="7"/>
  <c r="J21" i="7"/>
  <c r="L20" i="7"/>
  <c r="M20" i="7"/>
  <c r="M19" i="7"/>
  <c r="F19" i="7"/>
  <c r="B9" i="7"/>
  <c r="F23" i="7"/>
  <c r="F22" i="7"/>
  <c r="F21" i="7"/>
  <c r="F20" i="7"/>
  <c r="F18" i="7"/>
  <c r="F17" i="7"/>
  <c r="F16" i="7"/>
  <c r="F15" i="7"/>
  <c r="F14" i="7"/>
  <c r="J13" i="7"/>
  <c r="L14" i="7"/>
  <c r="M14" i="7"/>
  <c r="L13" i="7"/>
  <c r="M13" i="7"/>
  <c r="L12" i="7"/>
  <c r="M12" i="7"/>
  <c r="J14" i="7"/>
  <c r="B4" i="7"/>
  <c r="B10" i="7"/>
  <c r="A50" i="13"/>
  <c r="A54" i="13"/>
</calcChain>
</file>

<file path=xl/comments1.xml><?xml version="1.0" encoding="utf-8"?>
<comments xmlns="http://schemas.openxmlformats.org/spreadsheetml/2006/main">
  <authors>
    <author>Carly Strasser</author>
  </authors>
  <commentList>
    <comment ref="G16" authorId="0">
      <text>
        <r>
          <rPr>
            <b/>
            <sz val="9"/>
            <color indexed="81"/>
            <rFont val="Verdana"/>
          </rPr>
          <t>Carly Strasser:</t>
        </r>
        <r>
          <rPr>
            <sz val="9"/>
            <color indexed="81"/>
            <rFont val="Verdana"/>
          </rPr>
          <t xml:space="preserve">
lavender indicates went back and looked at samples 27 nov</t>
        </r>
      </text>
    </comment>
  </commentList>
</comments>
</file>

<file path=xl/sharedStrings.xml><?xml version="1.0" encoding="utf-8"?>
<sst xmlns="http://schemas.openxmlformats.org/spreadsheetml/2006/main" count="764" uniqueCount="242">
  <si>
    <t>conc in beaker</t>
    <phoneticPr fontId="15" type="noConversion"/>
  </si>
  <si>
    <t>~100</t>
    <phoneticPr fontId="15" type="noConversion"/>
  </si>
  <si>
    <t>N2</t>
    <phoneticPr fontId="15" type="noConversion"/>
  </si>
  <si>
    <t>N1</t>
    <phoneticPr fontId="15" type="noConversion"/>
  </si>
  <si>
    <t>N5</t>
    <phoneticPr fontId="15" type="noConversion"/>
  </si>
  <si>
    <t>N4</t>
    <phoneticPr fontId="15" type="noConversion"/>
  </si>
  <si>
    <t>N3</t>
    <phoneticPr fontId="15" type="noConversion"/>
  </si>
  <si>
    <t>N2</t>
    <phoneticPr fontId="15" type="noConversion"/>
  </si>
  <si>
    <t>C1</t>
    <phoneticPr fontId="15" type="noConversion"/>
  </si>
  <si>
    <t>N5</t>
    <phoneticPr fontId="15" type="noConversion"/>
  </si>
  <si>
    <t>S8T15_R1</t>
    <phoneticPr fontId="15" type="noConversion"/>
  </si>
  <si>
    <t>S12T15_R3</t>
    <phoneticPr fontId="15" type="noConversion"/>
  </si>
  <si>
    <t>50+</t>
    <phoneticPr fontId="15" type="noConversion"/>
  </si>
  <si>
    <t>0+</t>
    <phoneticPr fontId="15" type="noConversion"/>
  </si>
  <si>
    <t>50+</t>
    <phoneticPr fontId="15" type="noConversion"/>
  </si>
  <si>
    <t>N4-N5</t>
    <phoneticPr fontId="15" type="noConversion"/>
  </si>
  <si>
    <t>&lt;5</t>
    <phoneticPr fontId="15" type="noConversion"/>
  </si>
  <si>
    <t>S4T15_R3</t>
    <phoneticPr fontId="15" type="noConversion"/>
  </si>
  <si>
    <t>S8T15_R3</t>
    <phoneticPr fontId="15" type="noConversion"/>
  </si>
  <si>
    <t>&lt;10</t>
    <phoneticPr fontId="15" type="noConversion"/>
  </si>
  <si>
    <t>&lt;30</t>
    <phoneticPr fontId="15" type="noConversion"/>
  </si>
  <si>
    <t>PHYTOPLANKTON CONCS/VOL</t>
    <phoneticPr fontId="15" type="noConversion"/>
  </si>
  <si>
    <t>S4T15_R1</t>
    <phoneticPr fontId="15" type="noConversion"/>
  </si>
  <si>
    <t>N4-N6</t>
    <phoneticPr fontId="15" type="noConversion"/>
  </si>
  <si>
    <t>S8T15R2</t>
    <phoneticPr fontId="15" type="noConversion"/>
  </si>
  <si>
    <t>SW</t>
    <phoneticPr fontId="15" type="noConversion"/>
  </si>
  <si>
    <t>FW</t>
    <phoneticPr fontId="15" type="noConversion"/>
  </si>
  <si>
    <t>ml 17 psu food</t>
    <phoneticPr fontId="15" type="noConversion"/>
  </si>
  <si>
    <t>&lt;10</t>
    <phoneticPr fontId="15" type="noConversion"/>
  </si>
  <si>
    <t>cells/ml</t>
    <phoneticPr fontId="15" type="noConversion"/>
  </si>
  <si>
    <t>&lt;100</t>
    <phoneticPr fontId="15" type="noConversion"/>
  </si>
  <si>
    <t>N6</t>
    <phoneticPr fontId="15" type="noConversion"/>
  </si>
  <si>
    <t>&lt;25</t>
    <phoneticPr fontId="15" type="noConversion"/>
  </si>
  <si>
    <t>&lt;20</t>
    <phoneticPr fontId="15" type="noConversion"/>
  </si>
  <si>
    <t>&lt;50</t>
    <phoneticPr fontId="15" type="noConversion"/>
  </si>
  <si>
    <t>S8T15R1</t>
    <phoneticPr fontId="15" type="noConversion"/>
  </si>
  <si>
    <t>&lt;50</t>
    <phoneticPr fontId="15" type="noConversion"/>
  </si>
  <si>
    <t>&lt;20</t>
    <phoneticPr fontId="15" type="noConversion"/>
  </si>
  <si>
    <t>new stage 10 Nov based on photos</t>
    <phoneticPr fontId="15" type="noConversion"/>
  </si>
  <si>
    <t>N6</t>
    <phoneticPr fontId="15" type="noConversion"/>
  </si>
  <si>
    <t>Daily phytoplankton concs</t>
    <phoneticPr fontId="15" type="noConversion"/>
  </si>
  <si>
    <t>&lt;100</t>
    <phoneticPr fontId="15" type="noConversion"/>
  </si>
  <si>
    <t>&lt;10</t>
    <phoneticPr fontId="15" type="noConversion"/>
  </si>
  <si>
    <t>S12T15R1</t>
    <phoneticPr fontId="15" type="noConversion"/>
  </si>
  <si>
    <t>S12T10_R2</t>
    <phoneticPr fontId="15" type="noConversion"/>
  </si>
  <si>
    <t>S8T15R3</t>
    <phoneticPr fontId="15" type="noConversion"/>
  </si>
  <si>
    <t>Day</t>
    <phoneticPr fontId="15" type="noConversion"/>
  </si>
  <si>
    <t>cells/ml</t>
    <phoneticPr fontId="15" type="noConversion"/>
  </si>
  <si>
    <t>date</t>
    <phoneticPr fontId="15" type="noConversion"/>
  </si>
  <si>
    <t>N1-N2</t>
  </si>
  <si>
    <t>C1</t>
    <phoneticPr fontId="15" type="noConversion"/>
  </si>
  <si>
    <t>50+</t>
    <phoneticPr fontId="15" type="noConversion"/>
  </si>
  <si>
    <t>S4T15R2</t>
    <phoneticPr fontId="15" type="noConversion"/>
  </si>
  <si>
    <t>no pic</t>
    <phoneticPr fontId="15" type="noConversion"/>
  </si>
  <si>
    <t>N5-N6</t>
  </si>
  <si>
    <t>C3</t>
    <phoneticPr fontId="15" type="noConversion"/>
  </si>
  <si>
    <t>For 900ml beaker…</t>
    <phoneticPr fontId="15" type="noConversion"/>
  </si>
  <si>
    <t>fluorescence</t>
    <phoneticPr fontId="15" type="noConversion"/>
  </si>
  <si>
    <t>S12T15_R1</t>
    <phoneticPr fontId="15" type="noConversion"/>
  </si>
  <si>
    <t>notes</t>
    <phoneticPr fontId="15" type="noConversion"/>
  </si>
  <si>
    <t>N3</t>
    <phoneticPr fontId="15" type="noConversion"/>
  </si>
  <si>
    <t>N4</t>
    <phoneticPr fontId="15" type="noConversion"/>
  </si>
  <si>
    <t>&lt;20</t>
    <phoneticPr fontId="15" type="noConversion"/>
  </si>
  <si>
    <t>S12T10_R1</t>
    <phoneticPr fontId="15" type="noConversion"/>
  </si>
  <si>
    <t xml:space="preserve">in </t>
    <phoneticPr fontId="15" type="noConversion"/>
  </si>
  <si>
    <t>S12T5_R1</t>
    <phoneticPr fontId="15" type="noConversion"/>
  </si>
  <si>
    <t>S8T15_R2</t>
    <phoneticPr fontId="15" type="noConversion"/>
  </si>
  <si>
    <t>S12T15R1</t>
    <phoneticPr fontId="15" type="noConversion"/>
  </si>
  <si>
    <t>-</t>
    <phoneticPr fontId="15" type="noConversion"/>
  </si>
  <si>
    <t>cells/ml</t>
    <phoneticPr fontId="15" type="noConversion"/>
  </si>
  <si>
    <t>C1</t>
    <phoneticPr fontId="15" type="noConversion"/>
  </si>
  <si>
    <t>salinity</t>
    <phoneticPr fontId="15" type="noConversion"/>
  </si>
  <si>
    <t xml:space="preserve">for a total of </t>
    <phoneticPr fontId="15" type="noConversion"/>
  </si>
  <si>
    <t>S12T10R1</t>
    <phoneticPr fontId="15" type="noConversion"/>
  </si>
  <si>
    <t>C1</t>
    <phoneticPr fontId="15" type="noConversion"/>
  </si>
  <si>
    <t>Food concs for experiment</t>
    <phoneticPr fontId="15" type="noConversion"/>
  </si>
  <si>
    <t>measurement may be off</t>
    <phoneticPr fontId="15" type="noConversion"/>
  </si>
  <si>
    <t>N3</t>
    <phoneticPr fontId="15" type="noConversion"/>
  </si>
  <si>
    <t>naups split with S8T10R4</t>
    <phoneticPr fontId="15" type="noConversion"/>
  </si>
  <si>
    <t>S12T15R1</t>
    <phoneticPr fontId="15" type="noConversion"/>
  </si>
  <si>
    <t>S8T10R1</t>
    <phoneticPr fontId="15" type="noConversion"/>
  </si>
  <si>
    <t>-</t>
    <phoneticPr fontId="15" type="noConversion"/>
  </si>
  <si>
    <t>S4T15R1</t>
    <phoneticPr fontId="15" type="noConversion"/>
  </si>
  <si>
    <t>S4T15R3</t>
    <phoneticPr fontId="15" type="noConversion"/>
  </si>
  <si>
    <t>N5-N6</t>
    <phoneticPr fontId="15" type="noConversion"/>
  </si>
  <si>
    <t>200+</t>
    <phoneticPr fontId="15" type="noConversion"/>
  </si>
  <si>
    <t>C4</t>
    <phoneticPr fontId="15" type="noConversion"/>
  </si>
  <si>
    <t>-</t>
    <phoneticPr fontId="15" type="noConversion"/>
  </si>
  <si>
    <t>S8T15R1</t>
    <phoneticPr fontId="15" type="noConversion"/>
  </si>
  <si>
    <t>S8T15R2</t>
    <phoneticPr fontId="15" type="noConversion"/>
  </si>
  <si>
    <t>&lt;50</t>
    <phoneticPr fontId="15" type="noConversion"/>
  </si>
  <si>
    <t>N5-N6</t>
    <phoneticPr fontId="15" type="noConversion"/>
  </si>
  <si>
    <t>N6</t>
    <phoneticPr fontId="15" type="noConversion"/>
  </si>
  <si>
    <t>&lt;100</t>
    <phoneticPr fontId="15" type="noConversion"/>
  </si>
  <si>
    <t>S12T10R2</t>
    <phoneticPr fontId="15" type="noConversion"/>
  </si>
  <si>
    <t>S12T10R3</t>
    <phoneticPr fontId="15" type="noConversion"/>
  </si>
  <si>
    <t>S4T10R2</t>
    <phoneticPr fontId="15" type="noConversion"/>
  </si>
  <si>
    <t>N6</t>
    <phoneticPr fontId="15" type="noConversion"/>
  </si>
  <si>
    <t>S12T5R1</t>
    <phoneticPr fontId="15" type="noConversion"/>
  </si>
  <si>
    <t>-</t>
    <phoneticPr fontId="15" type="noConversion"/>
  </si>
  <si>
    <t>conc wanted</t>
    <phoneticPr fontId="15" type="noConversion"/>
  </si>
  <si>
    <t>N2-N5</t>
    <phoneticPr fontId="15" type="noConversion"/>
  </si>
  <si>
    <t>S8T10R2</t>
    <phoneticPr fontId="15" type="noConversion"/>
  </si>
  <si>
    <t>copes in 200</t>
    <phoneticPr fontId="15" type="noConversion"/>
  </si>
  <si>
    <t>S8T15R1</t>
    <phoneticPr fontId="15" type="noConversion"/>
  </si>
  <si>
    <t>N5</t>
    <phoneticPr fontId="15" type="noConversion"/>
  </si>
  <si>
    <t>N4</t>
    <phoneticPr fontId="15" type="noConversion"/>
  </si>
  <si>
    <t>AF</t>
  </si>
  <si>
    <t>C5F</t>
  </si>
  <si>
    <t>C5M</t>
  </si>
  <si>
    <t>C5Ms</t>
  </si>
  <si>
    <t>C4M</t>
  </si>
  <si>
    <t>C4F</t>
  </si>
  <si>
    <t>C1</t>
    <phoneticPr fontId="15" type="noConversion"/>
  </si>
  <si>
    <t>copes count</t>
    <phoneticPr fontId="15" type="noConversion"/>
  </si>
  <si>
    <t>S4T15R2</t>
    <phoneticPr fontId="15" type="noConversion"/>
  </si>
  <si>
    <t>S12T15R2</t>
    <phoneticPr fontId="15" type="noConversion"/>
  </si>
  <si>
    <t>S12T15R2</t>
    <phoneticPr fontId="15" type="noConversion"/>
  </si>
  <si>
    <t>S12T15R3</t>
    <phoneticPr fontId="15" type="noConversion"/>
  </si>
  <si>
    <t>C2</t>
    <phoneticPr fontId="15" type="noConversion"/>
  </si>
  <si>
    <t>N5-N6</t>
    <phoneticPr fontId="15" type="noConversion"/>
  </si>
  <si>
    <t>N4-N6</t>
    <phoneticPr fontId="15" type="noConversion"/>
  </si>
  <si>
    <t>S12T15_R2</t>
    <phoneticPr fontId="15" type="noConversion"/>
  </si>
  <si>
    <t>N3-N5</t>
    <phoneticPr fontId="15" type="noConversion"/>
  </si>
  <si>
    <t>N5-N6</t>
    <phoneticPr fontId="15" type="noConversion"/>
  </si>
  <si>
    <t>S8T15R3</t>
    <phoneticPr fontId="15" type="noConversion"/>
  </si>
  <si>
    <t>N2-N5</t>
    <phoneticPr fontId="15" type="noConversion"/>
  </si>
  <si>
    <t>S8T10R2</t>
    <phoneticPr fontId="15" type="noConversion"/>
  </si>
  <si>
    <t>N4</t>
    <phoneticPr fontId="15" type="noConversion"/>
  </si>
  <si>
    <t>N3</t>
    <phoneticPr fontId="15" type="noConversion"/>
  </si>
  <si>
    <t>N2</t>
    <phoneticPr fontId="15" type="noConversion"/>
  </si>
  <si>
    <t>N1</t>
    <phoneticPr fontId="15" type="noConversion"/>
  </si>
  <si>
    <t>length (um)</t>
    <phoneticPr fontId="15" type="noConversion"/>
  </si>
  <si>
    <t>-</t>
    <phoneticPr fontId="15" type="noConversion"/>
  </si>
  <si>
    <t>N2-N4</t>
    <phoneticPr fontId="15" type="noConversion"/>
  </si>
  <si>
    <t xml:space="preserve">C4 </t>
    <phoneticPr fontId="15" type="noConversion"/>
  </si>
  <si>
    <t>C1</t>
    <phoneticPr fontId="15" type="noConversion"/>
  </si>
  <si>
    <t>N6</t>
    <phoneticPr fontId="15" type="noConversion"/>
  </si>
  <si>
    <t>C2</t>
    <phoneticPr fontId="15" type="noConversion"/>
  </si>
  <si>
    <t>N3-N5</t>
    <phoneticPr fontId="15" type="noConversion"/>
  </si>
  <si>
    <t>C3-C4</t>
    <phoneticPr fontId="15" type="noConversion"/>
  </si>
  <si>
    <t>N4-N5</t>
    <phoneticPr fontId="15" type="noConversion"/>
  </si>
  <si>
    <t>N4-N5</t>
    <phoneticPr fontId="15" type="noConversion"/>
  </si>
  <si>
    <t>copes</t>
    <phoneticPr fontId="15" type="noConversion"/>
  </si>
  <si>
    <t>200+</t>
    <phoneticPr fontId="15" type="noConversion"/>
  </si>
  <si>
    <t>450+</t>
    <phoneticPr fontId="15" type="noConversion"/>
  </si>
  <si>
    <t>S4T15R2</t>
    <phoneticPr fontId="15" type="noConversion"/>
  </si>
  <si>
    <t>N3</t>
    <phoneticPr fontId="15" type="noConversion"/>
  </si>
  <si>
    <t>date</t>
    <phoneticPr fontId="15" type="noConversion"/>
  </si>
  <si>
    <t>N6</t>
    <phoneticPr fontId="15" type="noConversion"/>
  </si>
  <si>
    <t>ml seawater</t>
    <phoneticPr fontId="15" type="noConversion"/>
  </si>
  <si>
    <t>N2-N4</t>
    <phoneticPr fontId="15" type="noConversion"/>
  </si>
  <si>
    <t>N2-N5</t>
  </si>
  <si>
    <t>Calculating conc based on fluorescence…</t>
    <phoneticPr fontId="15" type="noConversion"/>
  </si>
  <si>
    <t>fluorescence</t>
    <phoneticPr fontId="15" type="noConversion"/>
  </si>
  <si>
    <t>N3-N4</t>
    <phoneticPr fontId="15" type="noConversion"/>
  </si>
  <si>
    <t>N2-N3</t>
    <phoneticPr fontId="15" type="noConversion"/>
  </si>
  <si>
    <t>copes count</t>
    <phoneticPr fontId="15" type="noConversion"/>
  </si>
  <si>
    <t>volume needed</t>
    <phoneticPr fontId="15" type="noConversion"/>
  </si>
  <si>
    <t>ml</t>
    <phoneticPr fontId="15" type="noConversion"/>
  </si>
  <si>
    <t>C2</t>
    <phoneticPr fontId="15" type="noConversion"/>
  </si>
  <si>
    <t>copes in 300</t>
    <phoneticPr fontId="15" type="noConversion"/>
  </si>
  <si>
    <t>&lt;10</t>
    <phoneticPr fontId="15" type="noConversion"/>
  </si>
  <si>
    <t>&lt;10</t>
    <phoneticPr fontId="15" type="noConversion"/>
  </si>
  <si>
    <t>50+</t>
    <phoneticPr fontId="15" type="noConversion"/>
  </si>
  <si>
    <t>N3-N5</t>
    <phoneticPr fontId="15" type="noConversion"/>
  </si>
  <si>
    <t>#</t>
    <phoneticPr fontId="15" type="noConversion"/>
  </si>
  <si>
    <t>conc have</t>
    <phoneticPr fontId="15" type="noConversion"/>
  </si>
  <si>
    <t>-</t>
    <phoneticPr fontId="15" type="noConversion"/>
  </si>
  <si>
    <t>AM</t>
  </si>
  <si>
    <t>N6</t>
    <phoneticPr fontId="15" type="noConversion"/>
  </si>
  <si>
    <t>&lt;10</t>
    <phoneticPr fontId="15" type="noConversion"/>
  </si>
  <si>
    <t>&lt;25</t>
    <phoneticPr fontId="15" type="noConversion"/>
  </si>
  <si>
    <t>&lt;25</t>
    <phoneticPr fontId="15" type="noConversion"/>
  </si>
  <si>
    <t>&lt;10</t>
    <phoneticPr fontId="15" type="noConversion"/>
  </si>
  <si>
    <t>50+</t>
    <phoneticPr fontId="15" type="noConversion"/>
  </si>
  <si>
    <t>S4T10R3</t>
    <phoneticPr fontId="15" type="noConversion"/>
  </si>
  <si>
    <t>copes in 500</t>
    <phoneticPr fontId="15" type="noConversion"/>
  </si>
  <si>
    <t>numbers 1-5 off</t>
    <phoneticPr fontId="15" type="noConversion"/>
  </si>
  <si>
    <t>150+</t>
    <phoneticPr fontId="15" type="noConversion"/>
  </si>
  <si>
    <t>numbers 1-5 off</t>
    <phoneticPr fontId="15" type="noConversion"/>
  </si>
  <si>
    <t>S4T15_R2</t>
    <phoneticPr fontId="15" type="noConversion"/>
  </si>
  <si>
    <t>S12T5_R2</t>
    <phoneticPr fontId="15" type="noConversion"/>
  </si>
  <si>
    <t>N1-N2</t>
    <phoneticPr fontId="15" type="noConversion"/>
  </si>
  <si>
    <t>N3-N5</t>
    <phoneticPr fontId="15" type="noConversion"/>
  </si>
  <si>
    <t>N2-N3</t>
    <phoneticPr fontId="15" type="noConversion"/>
  </si>
  <si>
    <t>N5</t>
    <phoneticPr fontId="15" type="noConversion"/>
  </si>
  <si>
    <t>N5</t>
    <phoneticPr fontId="15" type="noConversion"/>
  </si>
  <si>
    <t>N2-N5</t>
    <phoneticPr fontId="15" type="noConversion"/>
  </si>
  <si>
    <t>N2-N3</t>
    <phoneticPr fontId="15" type="noConversion"/>
  </si>
  <si>
    <t>-</t>
    <phoneticPr fontId="15" type="noConversion"/>
  </si>
  <si>
    <t>N5-N6</t>
    <phoneticPr fontId="15" type="noConversion"/>
  </si>
  <si>
    <t>C2-C3</t>
    <phoneticPr fontId="15" type="noConversion"/>
  </si>
  <si>
    <t>C1-C3</t>
    <phoneticPr fontId="15" type="noConversion"/>
  </si>
  <si>
    <t>N5-N6</t>
    <phoneticPr fontId="15" type="noConversion"/>
  </si>
  <si>
    <t>N3-N5</t>
    <phoneticPr fontId="15" type="noConversion"/>
  </si>
  <si>
    <t>sample</t>
    <phoneticPr fontId="15" type="noConversion"/>
  </si>
  <si>
    <t>S12T10_R3</t>
    <phoneticPr fontId="15" type="noConversion"/>
  </si>
  <si>
    <t>S4T10_R2</t>
    <phoneticPr fontId="15" type="noConversion"/>
  </si>
  <si>
    <t>stage</t>
    <phoneticPr fontId="15" type="noConversion"/>
  </si>
  <si>
    <t>photoshop (cm)</t>
    <phoneticPr fontId="15" type="noConversion"/>
  </si>
  <si>
    <t>C1</t>
    <phoneticPr fontId="15" type="noConversion"/>
  </si>
  <si>
    <t>C1</t>
    <phoneticPr fontId="15" type="noConversion"/>
  </si>
  <si>
    <t>naups</t>
    <phoneticPr fontId="15" type="noConversion"/>
  </si>
  <si>
    <t>amount food</t>
    <phoneticPr fontId="15" type="noConversion"/>
  </si>
  <si>
    <t>&lt;20</t>
    <phoneticPr fontId="15" type="noConversion"/>
  </si>
  <si>
    <t>&lt;50</t>
    <phoneticPr fontId="15" type="noConversion"/>
  </si>
  <si>
    <t>N4</t>
    <phoneticPr fontId="15" type="noConversion"/>
  </si>
  <si>
    <t>C2</t>
    <phoneticPr fontId="15" type="noConversion"/>
  </si>
  <si>
    <t>N2</t>
    <phoneticPr fontId="15" type="noConversion"/>
  </si>
  <si>
    <t>N5</t>
    <phoneticPr fontId="15" type="noConversion"/>
  </si>
  <si>
    <t>ml fw</t>
    <phoneticPr fontId="15" type="noConversion"/>
  </si>
  <si>
    <t>N4-N6</t>
    <phoneticPr fontId="15" type="noConversion"/>
  </si>
  <si>
    <t>N6</t>
    <phoneticPr fontId="15" type="noConversion"/>
  </si>
  <si>
    <t>N4-N5</t>
    <phoneticPr fontId="15" type="noConversion"/>
  </si>
  <si>
    <t>C2</t>
    <phoneticPr fontId="15" type="noConversion"/>
  </si>
  <si>
    <t>S12T10R2</t>
    <phoneticPr fontId="15" type="noConversion"/>
  </si>
  <si>
    <t>S12T15R3</t>
    <phoneticPr fontId="15" type="noConversion"/>
  </si>
  <si>
    <t>S12T10R3</t>
    <phoneticPr fontId="15" type="noConversion"/>
  </si>
  <si>
    <t>S12T10R1</t>
    <phoneticPr fontId="15" type="noConversion"/>
  </si>
  <si>
    <t>copes in 100</t>
    <phoneticPr fontId="15" type="noConversion"/>
  </si>
  <si>
    <t>50+</t>
    <phoneticPr fontId="15" type="noConversion"/>
  </si>
  <si>
    <t>S8T15R2</t>
    <phoneticPr fontId="15" type="noConversion"/>
  </si>
  <si>
    <t>volume wanted</t>
    <phoneticPr fontId="15" type="noConversion"/>
  </si>
  <si>
    <t>ml</t>
    <phoneticPr fontId="15" type="noConversion"/>
  </si>
  <si>
    <t>N6</t>
    <phoneticPr fontId="15" type="noConversion"/>
  </si>
  <si>
    <t>N4</t>
    <phoneticPr fontId="15" type="noConversion"/>
  </si>
  <si>
    <t>N2</t>
    <phoneticPr fontId="15" type="noConversion"/>
  </si>
  <si>
    <t>N1</t>
    <phoneticPr fontId="15" type="noConversion"/>
  </si>
  <si>
    <t>N3</t>
    <phoneticPr fontId="15" type="noConversion"/>
  </si>
  <si>
    <t>N5</t>
    <phoneticPr fontId="15" type="noConversion"/>
  </si>
  <si>
    <t>N4</t>
    <phoneticPr fontId="15" type="noConversion"/>
  </si>
  <si>
    <t>N4</t>
    <phoneticPr fontId="15" type="noConversion"/>
  </si>
  <si>
    <t>N3-N6</t>
    <phoneticPr fontId="15" type="noConversion"/>
  </si>
  <si>
    <t>copes</t>
    <phoneticPr fontId="15" type="noConversion"/>
  </si>
  <si>
    <t>&lt;50</t>
    <phoneticPr fontId="15" type="noConversion"/>
  </si>
  <si>
    <t>50+</t>
    <phoneticPr fontId="15" type="noConversion"/>
  </si>
  <si>
    <t>S12T15R2</t>
    <phoneticPr fontId="15" type="noConversion"/>
  </si>
  <si>
    <t>&lt;5</t>
    <phoneticPr fontId="15" type="noConversion"/>
  </si>
  <si>
    <t>&lt;50</t>
    <phoneticPr fontId="15" type="noConversion"/>
  </si>
  <si>
    <t>S4T15R1</t>
    <phoneticPr fontId="15" type="noConversion"/>
  </si>
  <si>
    <t>0+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</si>
</sst>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  <font>
      <b/>
      <sz val="12"/>
      <name val="Verdana"/>
    </font>
    <font>
      <sz val="10"/>
      <color indexed="9"/>
      <name val="Verdana"/>
    </font>
    <font>
      <sz val="9"/>
      <color indexed="81"/>
      <name val="Verdana"/>
    </font>
    <font>
      <b/>
      <sz val="9"/>
      <color indexed="81"/>
      <name val="Verdana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16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16" fontId="0" fillId="0" borderId="0" xfId="0" applyNumberFormat="1" applyAlignment="1">
      <alignment horizontal="left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3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12" fillId="0" borderId="0" xfId="0" applyFont="1" applyFill="1"/>
    <xf numFmtId="11" fontId="0" fillId="0" borderId="0" xfId="0" applyNumberFormat="1" applyFill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14" fillId="7" borderId="6" xfId="0" applyFont="1" applyFill="1" applyBorder="1" applyAlignment="1">
      <alignment horizontal="center"/>
    </xf>
    <xf numFmtId="0" fontId="0" fillId="0" borderId="6" xfId="0" applyFill="1" applyBorder="1"/>
    <xf numFmtId="16" fontId="0" fillId="0" borderId="0" xfId="0" applyNumberForma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" fillId="0" borderId="5" xfId="0" applyFont="1" applyBorder="1" applyAlignment="1">
      <alignment horizontal="left" wrapText="1"/>
    </xf>
    <xf numFmtId="0" fontId="0" fillId="0" borderId="0" xfId="0" applyFill="1" applyAlignment="1">
      <alignment horizontal="center"/>
    </xf>
    <xf numFmtId="16" fontId="18" fillId="10" borderId="0" xfId="0" applyNumberFormat="1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16" fontId="18" fillId="10" borderId="0" xfId="0" applyNumberFormat="1" applyFont="1" applyFill="1" applyAlignment="1">
      <alignment horizontal="center"/>
    </xf>
    <xf numFmtId="0" fontId="18" fillId="10" borderId="0" xfId="0" applyFont="1" applyFill="1" applyAlignment="1">
      <alignment horizontal="center"/>
    </xf>
    <xf numFmtId="16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" fontId="0" fillId="8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9" borderId="0" xfId="0" applyFill="1" applyBorder="1" applyAlignment="1"/>
    <xf numFmtId="0" fontId="0" fillId="9" borderId="1" xfId="0" applyFill="1" applyBorder="1" applyAlignment="1"/>
    <xf numFmtId="0" fontId="0" fillId="9" borderId="0" xfId="0" applyFill="1" applyAlignment="1"/>
    <xf numFmtId="0" fontId="0" fillId="13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algae!$E$4:$E$23</c:f>
              <c:numCache>
                <c:formatCode>d\-mmm</c:formatCode>
                <c:ptCount val="20"/>
                <c:pt idx="0">
                  <c:v>38633.0</c:v>
                </c:pt>
                <c:pt idx="1">
                  <c:v>38635.0</c:v>
                </c:pt>
                <c:pt idx="2">
                  <c:v>38637.0</c:v>
                </c:pt>
                <c:pt idx="3">
                  <c:v>38639.0</c:v>
                </c:pt>
                <c:pt idx="4">
                  <c:v>38641.0</c:v>
                </c:pt>
                <c:pt idx="5">
                  <c:v>38644.0</c:v>
                </c:pt>
                <c:pt idx="6">
                  <c:v>38645.0</c:v>
                </c:pt>
                <c:pt idx="7">
                  <c:v>38646.0</c:v>
                </c:pt>
                <c:pt idx="8">
                  <c:v>38647.0</c:v>
                </c:pt>
                <c:pt idx="9">
                  <c:v>38648.0</c:v>
                </c:pt>
                <c:pt idx="10">
                  <c:v>38649.0</c:v>
                </c:pt>
                <c:pt idx="11">
                  <c:v>38650.0</c:v>
                </c:pt>
                <c:pt idx="12">
                  <c:v>38651.0</c:v>
                </c:pt>
                <c:pt idx="13">
                  <c:v>38652.0</c:v>
                </c:pt>
                <c:pt idx="14">
                  <c:v>38653.0</c:v>
                </c:pt>
                <c:pt idx="15">
                  <c:v>38654.0</c:v>
                </c:pt>
                <c:pt idx="16">
                  <c:v>38655.0</c:v>
                </c:pt>
                <c:pt idx="17">
                  <c:v>38656.0</c:v>
                </c:pt>
                <c:pt idx="18">
                  <c:v>38657.0</c:v>
                </c:pt>
                <c:pt idx="19">
                  <c:v>38658.0</c:v>
                </c:pt>
              </c:numCache>
            </c:numRef>
          </c:xVal>
          <c:yVal>
            <c:numRef>
              <c:f>algae!$F$4:$F$23</c:f>
              <c:numCache>
                <c:formatCode>#,##0</c:formatCode>
                <c:ptCount val="20"/>
                <c:pt idx="0">
                  <c:v>880000.0</c:v>
                </c:pt>
                <c:pt idx="1">
                  <c:v>1.01E6</c:v>
                </c:pt>
                <c:pt idx="3">
                  <c:v>1.33E6</c:v>
                </c:pt>
                <c:pt idx="5">
                  <c:v>823000.0</c:v>
                </c:pt>
                <c:pt idx="6">
                  <c:v>848000.0</c:v>
                </c:pt>
                <c:pt idx="7">
                  <c:v>1.052E6</c:v>
                </c:pt>
                <c:pt idx="8">
                  <c:v>1.089E6</c:v>
                </c:pt>
                <c:pt idx="9">
                  <c:v>1.235E6</c:v>
                </c:pt>
                <c:pt idx="10">
                  <c:v>1.17894E6</c:v>
                </c:pt>
                <c:pt idx="11">
                  <c:v>1.45964E6</c:v>
                </c:pt>
                <c:pt idx="12">
                  <c:v>1.223852E6</c:v>
                </c:pt>
                <c:pt idx="13">
                  <c:v>1.45964E6</c:v>
                </c:pt>
                <c:pt idx="14">
                  <c:v>931924.0</c:v>
                </c:pt>
                <c:pt idx="15">
                  <c:v>954380.0</c:v>
                </c:pt>
                <c:pt idx="16">
                  <c:v>1.021748E6</c:v>
                </c:pt>
                <c:pt idx="17">
                  <c:v>1.17894E6</c:v>
                </c:pt>
                <c:pt idx="18">
                  <c:v>1.268764E6</c:v>
                </c:pt>
                <c:pt idx="19">
                  <c:v>1.223852E6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52"/>
        <c:axId val="3582072"/>
      </c:scatterChart>
      <c:valAx>
        <c:axId val="3586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82072"/>
        <c:crosses val="autoZero"/>
        <c:crossBetween val="midCat"/>
      </c:valAx>
      <c:valAx>
        <c:axId val="3582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86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1168400</xdr:colOff>
      <xdr:row>30</xdr:row>
      <xdr:rowOff>139700</xdr:rowOff>
    </xdr:from>
    <xdr:to>
      <xdr:col>10</xdr:col>
      <xdr:colOff>673100</xdr:colOff>
      <xdr:row>47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66"/>
  <sheetViews>
    <sheetView topLeftCell="A133" zoomScale="125" workbookViewId="0">
      <selection activeCell="G88" sqref="G88:G92"/>
    </sheetView>
  </sheetViews>
  <sheetFormatPr baseColWidth="10" defaultRowHeight="13" x14ac:dyDescent="0"/>
  <cols>
    <col min="1" max="2" width="10.7109375" style="43"/>
    <col min="3" max="3" width="6.7109375" style="43" customWidth="1"/>
    <col min="4" max="5" width="10.7109375" style="43"/>
    <col min="6" max="6" width="9.85546875" style="53" customWidth="1"/>
    <col min="7" max="7" width="8.140625" style="92" customWidth="1"/>
    <col min="8" max="8" width="8.7109375" style="53" customWidth="1"/>
    <col min="9" max="9" width="10.5703125" style="53" customWidth="1"/>
    <col min="10" max="10" width="17" style="53" customWidth="1"/>
    <col min="11" max="16384" width="10.7109375" style="50"/>
  </cols>
  <sheetData>
    <row r="1" spans="1:10" customFormat="1">
      <c r="A1" s="28"/>
      <c r="B1" s="28"/>
      <c r="C1" s="28"/>
      <c r="D1" s="65"/>
      <c r="E1" s="32"/>
      <c r="F1" s="14"/>
      <c r="G1" s="88"/>
      <c r="H1" s="14"/>
      <c r="I1" s="14"/>
      <c r="J1" s="14"/>
    </row>
    <row r="2" spans="1:10" customFormat="1" ht="37" customHeight="1" thickBot="1">
      <c r="A2" s="29" t="s">
        <v>148</v>
      </c>
      <c r="B2" s="29" t="s">
        <v>196</v>
      </c>
      <c r="C2" s="29" t="s">
        <v>166</v>
      </c>
      <c r="D2" s="30" t="s">
        <v>132</v>
      </c>
      <c r="E2" s="29" t="s">
        <v>199</v>
      </c>
      <c r="F2" s="55" t="s">
        <v>200</v>
      </c>
      <c r="G2" s="97" t="s">
        <v>38</v>
      </c>
      <c r="H2" s="102" t="s">
        <v>114</v>
      </c>
      <c r="I2" s="14"/>
      <c r="J2" s="14"/>
    </row>
    <row r="3" spans="1:10" s="15" customFormat="1">
      <c r="A3" s="104">
        <v>38631</v>
      </c>
      <c r="B3" s="37" t="s">
        <v>240</v>
      </c>
      <c r="C3" s="37">
        <v>1</v>
      </c>
      <c r="D3" s="38">
        <f t="shared" ref="D3:D49" si="0">F3*18.67</f>
        <v>84.015000000000015</v>
      </c>
      <c r="E3" s="37" t="s">
        <v>183</v>
      </c>
      <c r="F3" s="16">
        <v>4.5</v>
      </c>
      <c r="G3" s="83" t="s">
        <v>228</v>
      </c>
      <c r="H3" s="16"/>
      <c r="I3" s="16"/>
      <c r="J3" s="16"/>
    </row>
    <row r="4" spans="1:10" s="15" customFormat="1">
      <c r="A4" s="105"/>
      <c r="B4" s="37"/>
      <c r="C4" s="37">
        <v>2</v>
      </c>
      <c r="D4" s="38">
        <f t="shared" si="0"/>
        <v>102.685</v>
      </c>
      <c r="E4" s="37" t="s">
        <v>188</v>
      </c>
      <c r="F4" s="16">
        <v>5.5</v>
      </c>
      <c r="G4" s="83" t="s">
        <v>227</v>
      </c>
      <c r="H4" s="16"/>
      <c r="I4" s="16"/>
      <c r="J4" s="16"/>
    </row>
    <row r="5" spans="1:10" s="15" customFormat="1">
      <c r="A5" s="105"/>
      <c r="B5" s="37"/>
      <c r="C5" s="37">
        <v>3</v>
      </c>
      <c r="D5" s="38">
        <f t="shared" si="0"/>
        <v>112.02000000000001</v>
      </c>
      <c r="E5" s="37" t="s">
        <v>188</v>
      </c>
      <c r="F5" s="16">
        <v>6</v>
      </c>
      <c r="G5" s="83" t="s">
        <v>227</v>
      </c>
      <c r="H5" s="16"/>
      <c r="I5" s="16"/>
      <c r="J5" s="16"/>
    </row>
    <row r="6" spans="1:10" s="15" customFormat="1">
      <c r="A6" s="105"/>
      <c r="B6" s="37"/>
      <c r="C6" s="37">
        <v>4</v>
      </c>
      <c r="D6" s="38">
        <f t="shared" si="0"/>
        <v>0</v>
      </c>
      <c r="E6" s="37" t="s">
        <v>152</v>
      </c>
      <c r="F6" s="16"/>
      <c r="G6" s="125" t="s">
        <v>2</v>
      </c>
      <c r="H6" s="16"/>
      <c r="I6" s="16"/>
      <c r="J6" s="16"/>
    </row>
    <row r="7" spans="1:10" s="15" customFormat="1">
      <c r="A7" s="105"/>
      <c r="B7" s="37"/>
      <c r="C7" s="37">
        <v>5</v>
      </c>
      <c r="D7" s="38">
        <f t="shared" si="0"/>
        <v>0</v>
      </c>
      <c r="E7" s="37" t="s">
        <v>152</v>
      </c>
      <c r="F7" s="16"/>
      <c r="G7" s="125" t="s">
        <v>2</v>
      </c>
      <c r="H7" s="16"/>
      <c r="I7" s="16"/>
      <c r="J7" s="16"/>
    </row>
    <row r="8" spans="1:10" s="15" customFormat="1">
      <c r="A8" s="105"/>
      <c r="B8" s="37" t="s">
        <v>88</v>
      </c>
      <c r="C8" s="37">
        <v>1</v>
      </c>
      <c r="D8" s="38">
        <f t="shared" si="0"/>
        <v>0</v>
      </c>
      <c r="E8" s="37" t="s">
        <v>151</v>
      </c>
      <c r="F8" s="16"/>
      <c r="G8" s="125" t="s">
        <v>2</v>
      </c>
      <c r="H8" s="16"/>
      <c r="I8" s="16"/>
      <c r="J8" s="16"/>
    </row>
    <row r="9" spans="1:10" s="15" customFormat="1">
      <c r="A9" s="105"/>
      <c r="B9" s="37"/>
      <c r="C9" s="37">
        <v>2</v>
      </c>
      <c r="D9" s="38">
        <f t="shared" si="0"/>
        <v>93.350000000000009</v>
      </c>
      <c r="E9" s="37" t="s">
        <v>151</v>
      </c>
      <c r="F9" s="16">
        <v>5</v>
      </c>
      <c r="G9" s="83" t="s">
        <v>227</v>
      </c>
      <c r="H9" s="16"/>
      <c r="I9" s="16"/>
      <c r="J9" s="16"/>
    </row>
    <row r="10" spans="1:10" s="15" customFormat="1">
      <c r="A10" s="105"/>
      <c r="B10" s="37"/>
      <c r="C10" s="37">
        <v>3</v>
      </c>
      <c r="D10" s="38">
        <f t="shared" si="0"/>
        <v>0</v>
      </c>
      <c r="E10" s="37" t="s">
        <v>183</v>
      </c>
      <c r="F10" s="16"/>
      <c r="G10" s="125" t="s">
        <v>2</v>
      </c>
      <c r="H10" s="16"/>
    </row>
    <row r="11" spans="1:10" s="15" customFormat="1">
      <c r="A11" s="105"/>
      <c r="B11" s="37"/>
      <c r="C11" s="37">
        <v>4</v>
      </c>
      <c r="D11" s="38">
        <f t="shared" si="0"/>
        <v>0</v>
      </c>
      <c r="E11" s="37" t="s">
        <v>183</v>
      </c>
      <c r="F11" s="16"/>
      <c r="G11" s="125" t="s">
        <v>2</v>
      </c>
      <c r="H11" s="16"/>
    </row>
    <row r="12" spans="1:10" s="15" customFormat="1">
      <c r="A12" s="105"/>
      <c r="B12" s="37"/>
      <c r="C12" s="37">
        <v>5</v>
      </c>
      <c r="D12" s="38">
        <f t="shared" si="0"/>
        <v>0</v>
      </c>
      <c r="E12" s="37" t="s">
        <v>151</v>
      </c>
      <c r="F12" s="16"/>
      <c r="G12" s="125" t="s">
        <v>2</v>
      </c>
      <c r="H12" s="16"/>
    </row>
    <row r="13" spans="1:10" s="15" customFormat="1">
      <c r="A13" s="105"/>
      <c r="B13" s="37" t="s">
        <v>67</v>
      </c>
      <c r="C13" s="37">
        <v>1</v>
      </c>
      <c r="D13" s="38">
        <f t="shared" si="0"/>
        <v>93.350000000000009</v>
      </c>
      <c r="E13" s="37" t="s">
        <v>189</v>
      </c>
      <c r="F13" s="16">
        <v>5</v>
      </c>
      <c r="G13" s="83" t="s">
        <v>227</v>
      </c>
      <c r="H13" s="16"/>
    </row>
    <row r="14" spans="1:10" s="15" customFormat="1">
      <c r="A14" s="105"/>
      <c r="B14" s="37"/>
      <c r="C14" s="37">
        <v>2</v>
      </c>
      <c r="D14" s="38">
        <f t="shared" si="0"/>
        <v>102.685</v>
      </c>
      <c r="E14" s="37" t="s">
        <v>151</v>
      </c>
      <c r="F14" s="16">
        <v>5.5</v>
      </c>
      <c r="G14" s="83" t="s">
        <v>227</v>
      </c>
      <c r="H14" s="16"/>
    </row>
    <row r="15" spans="1:10" s="15" customFormat="1">
      <c r="A15" s="105"/>
      <c r="B15" s="37"/>
      <c r="C15" s="37">
        <v>3</v>
      </c>
      <c r="D15" s="38">
        <f t="shared" si="0"/>
        <v>102.685</v>
      </c>
      <c r="E15" s="37" t="s">
        <v>185</v>
      </c>
      <c r="F15" s="16">
        <v>5.5</v>
      </c>
      <c r="G15" s="83" t="s">
        <v>227</v>
      </c>
      <c r="H15" s="16"/>
    </row>
    <row r="16" spans="1:10" s="15" customFormat="1">
      <c r="A16" s="105"/>
      <c r="B16" s="37"/>
      <c r="C16" s="37">
        <v>4</v>
      </c>
      <c r="D16" s="38">
        <f t="shared" si="0"/>
        <v>0</v>
      </c>
      <c r="E16" s="37"/>
      <c r="F16" s="16"/>
      <c r="G16" s="125" t="s">
        <v>2</v>
      </c>
      <c r="H16" s="16"/>
      <c r="I16" s="16"/>
      <c r="J16" s="16"/>
    </row>
    <row r="17" spans="1:10" s="4" customFormat="1">
      <c r="A17" s="106"/>
      <c r="B17" s="22"/>
      <c r="C17" s="22">
        <v>5</v>
      </c>
      <c r="D17" s="40">
        <f t="shared" si="0"/>
        <v>0</v>
      </c>
      <c r="E17" s="22"/>
      <c r="F17" s="17"/>
      <c r="G17" s="126" t="s">
        <v>2</v>
      </c>
      <c r="H17" s="17"/>
      <c r="I17" s="17"/>
      <c r="J17" s="17"/>
    </row>
    <row r="18" spans="1:10" customFormat="1">
      <c r="A18" s="107">
        <v>38633</v>
      </c>
      <c r="B18" s="42" t="s">
        <v>240</v>
      </c>
      <c r="C18" s="42">
        <v>1</v>
      </c>
      <c r="D18" s="39">
        <f t="shared" si="0"/>
        <v>116.68750000000001</v>
      </c>
      <c r="E18" s="42" t="s">
        <v>184</v>
      </c>
      <c r="F18" s="14">
        <v>6.25</v>
      </c>
      <c r="G18" s="88" t="s">
        <v>227</v>
      </c>
      <c r="H18" s="14">
        <v>4</v>
      </c>
      <c r="I18" s="14"/>
      <c r="J18" s="14"/>
    </row>
    <row r="19" spans="1:10" customFormat="1">
      <c r="A19" s="108"/>
      <c r="B19" s="42"/>
      <c r="C19" s="42">
        <v>2</v>
      </c>
      <c r="D19" s="39">
        <f t="shared" si="0"/>
        <v>98.017500000000013</v>
      </c>
      <c r="E19" s="42" t="s">
        <v>185</v>
      </c>
      <c r="F19" s="14">
        <v>5.25</v>
      </c>
      <c r="G19" s="88" t="s">
        <v>227</v>
      </c>
      <c r="H19" s="14">
        <v>3</v>
      </c>
      <c r="I19" s="14"/>
      <c r="J19" s="14"/>
    </row>
    <row r="20" spans="1:10" customFormat="1">
      <c r="A20" s="108"/>
      <c r="B20" s="42"/>
      <c r="C20" s="42">
        <v>3</v>
      </c>
      <c r="D20" s="39">
        <f t="shared" si="0"/>
        <v>102.685</v>
      </c>
      <c r="E20" s="42" t="s">
        <v>151</v>
      </c>
      <c r="F20" s="14">
        <v>5.5</v>
      </c>
      <c r="G20" s="88" t="s">
        <v>227</v>
      </c>
      <c r="H20" s="14">
        <v>2</v>
      </c>
      <c r="I20" s="53"/>
      <c r="J20" s="18"/>
    </row>
    <row r="21" spans="1:10" customFormat="1">
      <c r="A21" s="108"/>
      <c r="B21" s="42"/>
      <c r="C21" s="42">
        <v>4</v>
      </c>
      <c r="D21" s="39">
        <f t="shared" si="0"/>
        <v>126.02250000000001</v>
      </c>
      <c r="E21" s="42" t="s">
        <v>184</v>
      </c>
      <c r="F21" s="14">
        <v>6.75</v>
      </c>
      <c r="G21" s="88" t="s">
        <v>229</v>
      </c>
      <c r="H21" s="14">
        <v>5</v>
      </c>
      <c r="I21" s="14"/>
      <c r="J21" s="16"/>
    </row>
    <row r="22" spans="1:10" customFormat="1">
      <c r="A22" s="108"/>
      <c r="B22" s="42"/>
      <c r="C22" s="42">
        <v>5</v>
      </c>
      <c r="D22" s="39">
        <f t="shared" si="0"/>
        <v>0</v>
      </c>
      <c r="E22" s="42" t="s">
        <v>126</v>
      </c>
      <c r="F22" s="14"/>
      <c r="G22" s="88" t="s">
        <v>229</v>
      </c>
      <c r="H22" s="14">
        <v>10</v>
      </c>
      <c r="I22" s="14"/>
      <c r="J22" s="16"/>
    </row>
    <row r="23" spans="1:10" customFormat="1">
      <c r="A23" s="108"/>
      <c r="B23" s="42" t="s">
        <v>88</v>
      </c>
      <c r="C23" s="42">
        <v>1</v>
      </c>
      <c r="D23" s="39">
        <f t="shared" si="0"/>
        <v>121.35500000000002</v>
      </c>
      <c r="E23" s="42" t="s">
        <v>151</v>
      </c>
      <c r="F23" s="14">
        <v>6.5</v>
      </c>
      <c r="G23" s="88" t="s">
        <v>229</v>
      </c>
      <c r="H23" s="14">
        <v>3</v>
      </c>
      <c r="I23" s="14"/>
      <c r="J23" s="16"/>
    </row>
    <row r="24" spans="1:10" customFormat="1">
      <c r="A24" s="108"/>
      <c r="B24" s="42"/>
      <c r="C24" s="42">
        <v>2</v>
      </c>
      <c r="D24" s="39">
        <f t="shared" si="0"/>
        <v>112.02000000000001</v>
      </c>
      <c r="E24" s="42" t="s">
        <v>151</v>
      </c>
      <c r="F24" s="14">
        <v>6</v>
      </c>
      <c r="G24" s="88" t="s">
        <v>229</v>
      </c>
      <c r="H24" s="14">
        <v>30</v>
      </c>
      <c r="I24" s="14"/>
      <c r="J24" s="16"/>
    </row>
    <row r="25" spans="1:10" customFormat="1">
      <c r="A25" s="108"/>
      <c r="B25" s="42"/>
      <c r="C25" s="42">
        <v>3</v>
      </c>
      <c r="D25" s="39">
        <f t="shared" si="0"/>
        <v>177.36500000000001</v>
      </c>
      <c r="E25" s="42" t="s">
        <v>186</v>
      </c>
      <c r="F25" s="14">
        <v>9.5</v>
      </c>
      <c r="G25" s="88" t="s">
        <v>230</v>
      </c>
      <c r="H25" s="14">
        <v>9</v>
      </c>
      <c r="I25" s="14"/>
      <c r="J25" s="16"/>
    </row>
    <row r="26" spans="1:10" customFormat="1">
      <c r="A26" s="108"/>
      <c r="B26" s="42"/>
      <c r="C26" s="42">
        <v>4</v>
      </c>
      <c r="D26" s="39">
        <f t="shared" si="0"/>
        <v>0</v>
      </c>
      <c r="E26" s="42"/>
      <c r="F26" s="14"/>
      <c r="G26" s="88" t="s">
        <v>227</v>
      </c>
      <c r="H26" s="14">
        <v>15</v>
      </c>
      <c r="I26" s="14"/>
      <c r="J26" s="16"/>
    </row>
    <row r="27" spans="1:10" customFormat="1">
      <c r="A27" s="108"/>
      <c r="B27" s="42"/>
      <c r="C27" s="42">
        <v>5</v>
      </c>
      <c r="D27" s="39">
        <f t="shared" si="0"/>
        <v>0</v>
      </c>
      <c r="E27" s="42"/>
      <c r="F27" s="14"/>
      <c r="G27" s="88" t="s">
        <v>227</v>
      </c>
      <c r="H27" s="14">
        <v>0</v>
      </c>
      <c r="I27" s="14"/>
      <c r="J27" s="14"/>
    </row>
    <row r="28" spans="1:10" customFormat="1">
      <c r="A28" s="108"/>
      <c r="B28" s="65" t="s">
        <v>67</v>
      </c>
      <c r="C28" s="65">
        <v>1</v>
      </c>
      <c r="D28" s="39">
        <f t="shared" ref="D28:D32" si="1">F28*18.67</f>
        <v>140.02500000000001</v>
      </c>
      <c r="E28" s="65" t="s">
        <v>186</v>
      </c>
      <c r="F28" s="14">
        <v>7.5</v>
      </c>
      <c r="G28" s="88" t="s">
        <v>230</v>
      </c>
      <c r="H28" s="14">
        <v>3</v>
      </c>
      <c r="I28" s="14"/>
      <c r="J28" s="14"/>
    </row>
    <row r="29" spans="1:10" customFormat="1">
      <c r="A29" s="108"/>
      <c r="B29" s="65"/>
      <c r="C29" s="65">
        <v>2</v>
      </c>
      <c r="D29" s="39">
        <f t="shared" si="1"/>
        <v>126.02250000000001</v>
      </c>
      <c r="E29" s="65" t="s">
        <v>151</v>
      </c>
      <c r="F29" s="14">
        <v>6.75</v>
      </c>
      <c r="G29" s="88" t="s">
        <v>229</v>
      </c>
      <c r="H29" s="14">
        <v>7</v>
      </c>
      <c r="I29" s="14"/>
      <c r="J29" s="14"/>
    </row>
    <row r="30" spans="1:10" customFormat="1">
      <c r="A30" s="108"/>
      <c r="B30" s="37"/>
      <c r="C30" s="37">
        <v>3</v>
      </c>
      <c r="D30" s="38">
        <f t="shared" si="1"/>
        <v>144.69250000000002</v>
      </c>
      <c r="E30" s="65" t="s">
        <v>187</v>
      </c>
      <c r="F30" s="16">
        <v>7.75</v>
      </c>
      <c r="G30" s="88" t="s">
        <v>230</v>
      </c>
      <c r="H30" s="14">
        <v>13</v>
      </c>
      <c r="I30" s="14"/>
      <c r="J30" s="14"/>
    </row>
    <row r="31" spans="1:10" customFormat="1">
      <c r="A31" s="108"/>
      <c r="B31" s="37"/>
      <c r="C31" s="37">
        <v>4</v>
      </c>
      <c r="D31" s="38">
        <f t="shared" si="1"/>
        <v>0</v>
      </c>
      <c r="E31" s="65"/>
      <c r="F31" s="16"/>
      <c r="G31" s="88" t="s">
        <v>227</v>
      </c>
      <c r="H31" s="14">
        <v>7</v>
      </c>
      <c r="I31" s="14"/>
      <c r="J31" s="14"/>
    </row>
    <row r="32" spans="1:10" customFormat="1">
      <c r="A32" s="108"/>
      <c r="B32" s="37"/>
      <c r="C32" s="37">
        <v>5</v>
      </c>
      <c r="D32" s="38">
        <f t="shared" si="1"/>
        <v>0</v>
      </c>
      <c r="E32" s="37"/>
      <c r="F32" s="16"/>
      <c r="G32" s="83" t="s">
        <v>232</v>
      </c>
      <c r="H32" s="16">
        <v>6</v>
      </c>
      <c r="I32" s="14"/>
      <c r="J32" s="14"/>
    </row>
    <row r="33" spans="1:10" customFormat="1">
      <c r="A33" s="108"/>
      <c r="B33" s="37" t="s">
        <v>115</v>
      </c>
      <c r="C33" s="65">
        <v>1</v>
      </c>
      <c r="D33" s="38"/>
      <c r="E33" s="37"/>
      <c r="F33" s="16"/>
      <c r="G33" s="125" t="s">
        <v>2</v>
      </c>
      <c r="H33" s="16">
        <v>2</v>
      </c>
      <c r="I33" s="14" t="s">
        <v>177</v>
      </c>
      <c r="J33" s="14"/>
    </row>
    <row r="34" spans="1:10" customFormat="1">
      <c r="A34" s="108"/>
      <c r="B34" s="37"/>
      <c r="C34" s="65">
        <v>2</v>
      </c>
      <c r="D34" s="38"/>
      <c r="E34" s="37"/>
      <c r="F34" s="16"/>
      <c r="G34" s="125" t="s">
        <v>2</v>
      </c>
      <c r="H34" s="16">
        <v>1</v>
      </c>
      <c r="I34" s="14"/>
      <c r="J34" s="14"/>
    </row>
    <row r="35" spans="1:10" customFormat="1">
      <c r="A35" s="108"/>
      <c r="B35" s="37"/>
      <c r="C35" s="37">
        <v>3</v>
      </c>
      <c r="D35" s="38"/>
      <c r="E35" s="37"/>
      <c r="F35" s="16"/>
      <c r="G35" s="83"/>
      <c r="H35" s="16">
        <v>0</v>
      </c>
      <c r="I35" s="14"/>
      <c r="J35" s="14"/>
    </row>
    <row r="36" spans="1:10" customFormat="1">
      <c r="A36" s="108"/>
      <c r="B36" s="65"/>
      <c r="C36" s="37">
        <v>4</v>
      </c>
      <c r="D36" s="39"/>
      <c r="E36" s="65"/>
      <c r="F36" s="14"/>
      <c r="G36" s="88"/>
      <c r="H36" s="14">
        <v>0</v>
      </c>
      <c r="I36" s="14"/>
      <c r="J36" s="14"/>
    </row>
    <row r="37" spans="1:10" customFormat="1">
      <c r="A37" s="108"/>
      <c r="B37" s="65"/>
      <c r="C37" s="37">
        <v>5</v>
      </c>
      <c r="D37" s="39"/>
      <c r="E37" s="65"/>
      <c r="F37" s="14"/>
      <c r="G37" s="88"/>
      <c r="H37" s="14">
        <v>5</v>
      </c>
      <c r="I37" s="14"/>
      <c r="J37" s="14"/>
    </row>
    <row r="38" spans="1:10" customFormat="1">
      <c r="A38" s="108"/>
      <c r="B38" s="65" t="s">
        <v>24</v>
      </c>
      <c r="C38" s="65">
        <v>1</v>
      </c>
      <c r="D38" s="39"/>
      <c r="E38" s="65"/>
      <c r="F38" s="14"/>
      <c r="G38" s="125" t="s">
        <v>2</v>
      </c>
      <c r="H38" s="14">
        <v>13</v>
      </c>
      <c r="I38" s="14" t="s">
        <v>177</v>
      </c>
      <c r="J38" s="14"/>
    </row>
    <row r="39" spans="1:10" customFormat="1">
      <c r="A39" s="108"/>
      <c r="B39" s="65"/>
      <c r="C39" s="65">
        <v>2</v>
      </c>
      <c r="D39" s="39"/>
      <c r="E39" s="65"/>
      <c r="F39" s="14"/>
      <c r="G39" s="125" t="s">
        <v>2</v>
      </c>
      <c r="H39" s="14">
        <v>9</v>
      </c>
      <c r="I39" s="14"/>
      <c r="J39" s="14"/>
    </row>
    <row r="40" spans="1:10" customFormat="1">
      <c r="A40" s="108"/>
      <c r="B40" s="65"/>
      <c r="C40" s="37">
        <v>3</v>
      </c>
      <c r="D40" s="39"/>
      <c r="E40" s="65"/>
      <c r="F40" s="14"/>
      <c r="G40" s="125" t="s">
        <v>3</v>
      </c>
      <c r="H40" s="14">
        <v>5</v>
      </c>
      <c r="I40" s="14"/>
      <c r="J40" s="14"/>
    </row>
    <row r="41" spans="1:10" customFormat="1">
      <c r="A41" s="108"/>
      <c r="B41" s="65"/>
      <c r="C41" s="37">
        <v>4</v>
      </c>
      <c r="D41" s="39"/>
      <c r="E41" s="65"/>
      <c r="F41" s="14"/>
      <c r="G41" s="125" t="s">
        <v>3</v>
      </c>
      <c r="H41" s="14">
        <v>5</v>
      </c>
      <c r="I41" s="14"/>
      <c r="J41" s="14"/>
    </row>
    <row r="42" spans="1:10" customFormat="1">
      <c r="A42" s="108"/>
      <c r="B42" s="65"/>
      <c r="C42" s="37">
        <v>5</v>
      </c>
      <c r="D42" s="39"/>
      <c r="E42" s="65"/>
      <c r="F42" s="14"/>
      <c r="G42" s="125" t="s">
        <v>3</v>
      </c>
      <c r="H42" s="14">
        <v>7</v>
      </c>
      <c r="I42" s="14"/>
      <c r="J42" s="14"/>
    </row>
    <row r="43" spans="1:10" customFormat="1">
      <c r="A43" s="108"/>
      <c r="B43" s="65" t="s">
        <v>116</v>
      </c>
      <c r="C43" s="42">
        <v>1</v>
      </c>
      <c r="D43" s="39"/>
      <c r="E43" s="42"/>
      <c r="F43" s="14"/>
      <c r="G43" s="88"/>
      <c r="H43" s="14">
        <v>1</v>
      </c>
      <c r="I43" s="14"/>
      <c r="J43" s="14"/>
    </row>
    <row r="44" spans="1:10" customFormat="1">
      <c r="A44" s="108"/>
      <c r="B44" s="42"/>
      <c r="C44" s="42">
        <v>2</v>
      </c>
      <c r="D44" s="39"/>
      <c r="E44" s="42"/>
      <c r="F44" s="14"/>
      <c r="G44" s="88"/>
      <c r="H44" s="14">
        <v>0</v>
      </c>
      <c r="I44" s="14"/>
      <c r="J44" s="14"/>
    </row>
    <row r="45" spans="1:10" customFormat="1">
      <c r="A45" s="105"/>
      <c r="B45" s="37"/>
      <c r="C45" s="37">
        <v>3</v>
      </c>
      <c r="D45" s="38"/>
      <c r="E45" s="42"/>
      <c r="F45" s="16"/>
      <c r="G45" s="88"/>
      <c r="H45" s="14">
        <v>1</v>
      </c>
      <c r="I45" s="14"/>
      <c r="J45" s="14"/>
    </row>
    <row r="46" spans="1:10" customFormat="1">
      <c r="A46" s="105"/>
      <c r="B46" s="37"/>
      <c r="C46" s="37">
        <v>4</v>
      </c>
      <c r="D46" s="38"/>
      <c r="E46" s="42"/>
      <c r="F46" s="16"/>
      <c r="G46" s="88"/>
      <c r="H46" s="14">
        <v>2</v>
      </c>
      <c r="I46" s="14"/>
      <c r="J46" s="14"/>
    </row>
    <row r="47" spans="1:10" s="4" customFormat="1">
      <c r="A47" s="106"/>
      <c r="B47" s="22"/>
      <c r="C47" s="22">
        <v>5</v>
      </c>
      <c r="D47" s="40"/>
      <c r="E47" s="22"/>
      <c r="F47" s="17"/>
      <c r="G47" s="91"/>
      <c r="H47" s="17">
        <v>3</v>
      </c>
      <c r="I47" s="17"/>
      <c r="J47" s="17"/>
    </row>
    <row r="48" spans="1:10" customFormat="1">
      <c r="A48" s="107">
        <v>38635</v>
      </c>
      <c r="B48" s="32" t="s">
        <v>240</v>
      </c>
      <c r="C48" s="32">
        <v>1</v>
      </c>
      <c r="D48" s="39">
        <f t="shared" si="0"/>
        <v>0</v>
      </c>
      <c r="E48" s="42" t="s">
        <v>84</v>
      </c>
      <c r="F48" s="14"/>
      <c r="G48" s="88"/>
      <c r="H48" s="14">
        <v>12</v>
      </c>
      <c r="I48" s="14"/>
      <c r="J48" s="14"/>
    </row>
    <row r="49" spans="1:12" customFormat="1">
      <c r="A49" s="108"/>
      <c r="B49" s="32"/>
      <c r="C49" s="32">
        <v>2</v>
      </c>
      <c r="D49" s="39">
        <f t="shared" si="0"/>
        <v>0</v>
      </c>
      <c r="E49" s="42" t="s">
        <v>84</v>
      </c>
      <c r="F49" s="14"/>
      <c r="G49" s="88"/>
      <c r="H49" s="14">
        <v>5</v>
      </c>
      <c r="I49" s="14"/>
      <c r="J49" s="14"/>
    </row>
    <row r="50" spans="1:12" customFormat="1">
      <c r="A50" s="108"/>
      <c r="B50" s="32"/>
      <c r="C50" s="32">
        <v>3</v>
      </c>
      <c r="D50" s="39">
        <f t="shared" ref="D50:D81" si="2">F50*18.67</f>
        <v>0</v>
      </c>
      <c r="E50" s="42" t="s">
        <v>84</v>
      </c>
      <c r="F50" s="14"/>
      <c r="G50" s="88"/>
      <c r="H50" s="14">
        <v>12</v>
      </c>
      <c r="I50" s="14"/>
      <c r="J50" s="14"/>
    </row>
    <row r="51" spans="1:12" customFormat="1">
      <c r="A51" s="108"/>
      <c r="B51" s="32"/>
      <c r="C51" s="32">
        <v>4</v>
      </c>
      <c r="D51" s="39">
        <f t="shared" si="2"/>
        <v>149.36000000000001</v>
      </c>
      <c r="E51" s="42" t="s">
        <v>84</v>
      </c>
      <c r="F51" s="14">
        <v>8</v>
      </c>
      <c r="G51" s="88"/>
      <c r="H51" s="14">
        <v>8</v>
      </c>
      <c r="I51" s="14"/>
      <c r="J51" s="14"/>
    </row>
    <row r="52" spans="1:12" customFormat="1">
      <c r="A52" s="108"/>
      <c r="B52" s="32"/>
      <c r="C52" s="32">
        <v>5</v>
      </c>
      <c r="D52" s="39">
        <f t="shared" si="2"/>
        <v>168.03000000000003</v>
      </c>
      <c r="E52" s="65" t="s">
        <v>191</v>
      </c>
      <c r="F52" s="14">
        <v>9</v>
      </c>
      <c r="G52" s="88"/>
      <c r="H52" s="14">
        <v>3</v>
      </c>
      <c r="I52" s="14"/>
      <c r="J52" s="14"/>
    </row>
    <row r="53" spans="1:12" customFormat="1">
      <c r="A53" s="108"/>
      <c r="B53" s="32" t="s">
        <v>104</v>
      </c>
      <c r="C53" s="32">
        <v>1</v>
      </c>
      <c r="D53" s="39">
        <f t="shared" si="2"/>
        <v>144.69250000000002</v>
      </c>
      <c r="E53" s="42" t="s">
        <v>120</v>
      </c>
      <c r="F53" s="14">
        <v>7.75</v>
      </c>
      <c r="G53" s="88"/>
      <c r="H53" s="14">
        <v>6</v>
      </c>
      <c r="I53" s="14"/>
      <c r="J53" s="14"/>
    </row>
    <row r="54" spans="1:12" customFormat="1">
      <c r="A54" s="108"/>
      <c r="B54" s="32"/>
      <c r="C54" s="32">
        <v>2</v>
      </c>
      <c r="D54" s="39">
        <f t="shared" si="2"/>
        <v>0</v>
      </c>
      <c r="E54" s="42" t="s">
        <v>120</v>
      </c>
      <c r="F54" s="14"/>
      <c r="G54" s="88"/>
      <c r="H54" s="14">
        <v>5</v>
      </c>
      <c r="I54" s="14"/>
      <c r="L54" s="50"/>
    </row>
    <row r="55" spans="1:12" customFormat="1">
      <c r="A55" s="108"/>
      <c r="B55" s="32"/>
      <c r="C55" s="32">
        <v>3</v>
      </c>
      <c r="D55" s="39">
        <f t="shared" si="2"/>
        <v>0</v>
      </c>
      <c r="E55" s="42" t="s">
        <v>120</v>
      </c>
      <c r="F55" s="14"/>
      <c r="G55" s="88"/>
      <c r="H55" s="14">
        <v>12</v>
      </c>
      <c r="I55" s="14"/>
      <c r="J55" s="14"/>
    </row>
    <row r="56" spans="1:12" customFormat="1">
      <c r="A56" s="108"/>
      <c r="B56" s="32"/>
      <c r="C56" s="32">
        <v>4</v>
      </c>
      <c r="D56" s="39">
        <f t="shared" si="2"/>
        <v>0</v>
      </c>
      <c r="E56" s="42" t="s">
        <v>120</v>
      </c>
      <c r="F56" s="14"/>
      <c r="G56" s="88"/>
      <c r="H56" s="14">
        <v>7</v>
      </c>
      <c r="I56" s="14"/>
      <c r="K56" s="50"/>
    </row>
    <row r="57" spans="1:12" customFormat="1">
      <c r="A57" s="108"/>
      <c r="B57" s="32"/>
      <c r="C57" s="32">
        <v>5</v>
      </c>
      <c r="D57" s="39">
        <f t="shared" si="2"/>
        <v>0</v>
      </c>
      <c r="E57" s="42" t="s">
        <v>54</v>
      </c>
      <c r="F57" s="14"/>
      <c r="G57" s="88"/>
      <c r="H57" s="14">
        <v>6</v>
      </c>
      <c r="I57" s="14"/>
      <c r="J57" s="14"/>
    </row>
    <row r="58" spans="1:12" customFormat="1">
      <c r="A58" s="108"/>
      <c r="B58" s="32" t="s">
        <v>43</v>
      </c>
      <c r="C58" s="32">
        <v>1</v>
      </c>
      <c r="D58" s="39">
        <f t="shared" si="2"/>
        <v>172.69750000000002</v>
      </c>
      <c r="E58" s="42" t="s">
        <v>54</v>
      </c>
      <c r="F58" s="14">
        <v>9.25</v>
      </c>
      <c r="G58" s="127" t="s">
        <v>4</v>
      </c>
      <c r="H58" s="14">
        <v>6</v>
      </c>
      <c r="I58" s="14"/>
      <c r="K58" s="50"/>
    </row>
    <row r="59" spans="1:12" customFormat="1">
      <c r="A59" s="108"/>
      <c r="B59" s="32"/>
      <c r="C59" s="32">
        <v>2</v>
      </c>
      <c r="D59" s="39">
        <f t="shared" si="2"/>
        <v>135.35750000000002</v>
      </c>
      <c r="E59" s="42" t="s">
        <v>54</v>
      </c>
      <c r="F59" s="14">
        <v>7.25</v>
      </c>
      <c r="G59" s="127" t="s">
        <v>5</v>
      </c>
      <c r="H59" s="14">
        <v>4</v>
      </c>
      <c r="I59" s="14"/>
      <c r="J59" s="14"/>
    </row>
    <row r="60" spans="1:12" customFormat="1">
      <c r="A60" s="105"/>
      <c r="B60" s="37"/>
      <c r="C60" s="37">
        <v>3</v>
      </c>
      <c r="D60" s="38">
        <f t="shared" si="2"/>
        <v>163.36250000000001</v>
      </c>
      <c r="E60" s="42" t="s">
        <v>54</v>
      </c>
      <c r="F60" s="16">
        <v>8.75</v>
      </c>
      <c r="G60" s="127" t="s">
        <v>4</v>
      </c>
      <c r="H60" s="14">
        <v>6</v>
      </c>
      <c r="I60" s="14"/>
      <c r="J60" s="14"/>
    </row>
    <row r="61" spans="1:12" customFormat="1">
      <c r="A61" s="105"/>
      <c r="B61" s="37"/>
      <c r="C61" s="37">
        <v>4</v>
      </c>
      <c r="D61" s="38">
        <f t="shared" si="2"/>
        <v>0</v>
      </c>
      <c r="E61" s="42" t="s">
        <v>54</v>
      </c>
      <c r="F61" s="16"/>
      <c r="G61" s="127" t="s">
        <v>4</v>
      </c>
      <c r="H61" s="14">
        <v>8</v>
      </c>
      <c r="I61" s="14"/>
      <c r="L61" s="50"/>
    </row>
    <row r="62" spans="1:12" customFormat="1">
      <c r="A62" s="105"/>
      <c r="B62" s="37"/>
      <c r="C62" s="37">
        <v>5</v>
      </c>
      <c r="D62" s="38">
        <f t="shared" si="2"/>
        <v>0</v>
      </c>
      <c r="E62" s="42" t="s">
        <v>54</v>
      </c>
      <c r="F62" s="16"/>
      <c r="G62" s="127" t="s">
        <v>4</v>
      </c>
      <c r="H62" s="14">
        <v>10</v>
      </c>
      <c r="I62" s="14"/>
      <c r="J62" s="14"/>
    </row>
    <row r="63" spans="1:12" customFormat="1">
      <c r="A63" s="107"/>
      <c r="B63" s="32" t="s">
        <v>146</v>
      </c>
      <c r="C63" s="32">
        <v>1</v>
      </c>
      <c r="D63" s="39">
        <f t="shared" si="2"/>
        <v>140.02500000000001</v>
      </c>
      <c r="E63" s="42" t="s">
        <v>126</v>
      </c>
      <c r="F63" s="14">
        <v>7.5</v>
      </c>
      <c r="G63" s="88" t="s">
        <v>231</v>
      </c>
      <c r="H63" s="14">
        <v>2</v>
      </c>
      <c r="I63" s="14"/>
      <c r="J63" s="14"/>
    </row>
    <row r="64" spans="1:12" customFormat="1">
      <c r="A64" s="108"/>
      <c r="B64" s="32"/>
      <c r="C64" s="32">
        <v>2</v>
      </c>
      <c r="D64" s="39">
        <f t="shared" si="2"/>
        <v>135.35750000000002</v>
      </c>
      <c r="E64" s="42" t="s">
        <v>126</v>
      </c>
      <c r="F64" s="14">
        <v>7.25</v>
      </c>
      <c r="G64" s="88" t="s">
        <v>231</v>
      </c>
      <c r="H64" s="14">
        <v>9</v>
      </c>
      <c r="I64" s="14"/>
      <c r="J64" s="14"/>
    </row>
    <row r="65" spans="1:10" customFormat="1">
      <c r="A65" s="108"/>
      <c r="B65" s="32"/>
      <c r="C65" s="32">
        <v>3</v>
      </c>
      <c r="D65" s="39">
        <f t="shared" si="2"/>
        <v>93.350000000000009</v>
      </c>
      <c r="E65" s="42" t="s">
        <v>151</v>
      </c>
      <c r="F65" s="14">
        <v>5</v>
      </c>
      <c r="G65" s="88" t="s">
        <v>60</v>
      </c>
      <c r="H65" s="14">
        <v>11</v>
      </c>
      <c r="I65" s="14"/>
      <c r="J65" s="14"/>
    </row>
    <row r="66" spans="1:10" customFormat="1">
      <c r="A66" s="108"/>
      <c r="B66" s="32"/>
      <c r="C66" s="32">
        <v>4</v>
      </c>
      <c r="D66" s="39">
        <f t="shared" si="2"/>
        <v>149.36000000000001</v>
      </c>
      <c r="E66" s="42" t="s">
        <v>126</v>
      </c>
      <c r="F66" s="14">
        <v>8</v>
      </c>
      <c r="G66" s="88" t="s">
        <v>61</v>
      </c>
      <c r="H66" s="14">
        <v>8</v>
      </c>
      <c r="I66" s="14"/>
      <c r="J66" s="14"/>
    </row>
    <row r="67" spans="1:10" customFormat="1">
      <c r="A67" s="108"/>
      <c r="B67" s="32"/>
      <c r="C67" s="32">
        <v>5</v>
      </c>
      <c r="D67" s="39">
        <f t="shared" si="2"/>
        <v>144.69250000000002</v>
      </c>
      <c r="E67" s="42" t="s">
        <v>126</v>
      </c>
      <c r="F67" s="14">
        <v>7.75</v>
      </c>
      <c r="G67" s="88" t="s">
        <v>61</v>
      </c>
      <c r="H67" s="14">
        <v>12</v>
      </c>
      <c r="I67" s="14"/>
      <c r="J67" s="14"/>
    </row>
    <row r="68" spans="1:10" customFormat="1">
      <c r="A68" s="108"/>
      <c r="B68" s="32" t="s">
        <v>222</v>
      </c>
      <c r="C68" s="32">
        <v>1</v>
      </c>
      <c r="D68" s="39">
        <f t="shared" si="2"/>
        <v>0</v>
      </c>
      <c r="E68" s="42" t="s">
        <v>152</v>
      </c>
      <c r="F68" s="14"/>
      <c r="G68" s="88" t="s">
        <v>229</v>
      </c>
      <c r="H68" s="14">
        <v>39</v>
      </c>
      <c r="I68" s="14"/>
      <c r="J68" s="14"/>
    </row>
    <row r="69" spans="1:10" customFormat="1">
      <c r="A69" s="108"/>
      <c r="B69" s="32"/>
      <c r="C69" s="32">
        <v>2</v>
      </c>
      <c r="D69" s="39">
        <f t="shared" si="2"/>
        <v>0</v>
      </c>
      <c r="E69" s="42" t="s">
        <v>152</v>
      </c>
      <c r="F69" s="14"/>
      <c r="G69" s="88" t="s">
        <v>227</v>
      </c>
      <c r="H69" s="14">
        <v>19</v>
      </c>
      <c r="I69" s="14"/>
      <c r="J69" s="14"/>
    </row>
    <row r="70" spans="1:10" customFormat="1">
      <c r="A70" s="108"/>
      <c r="B70" s="32"/>
      <c r="C70" s="32">
        <v>3</v>
      </c>
      <c r="D70" s="39">
        <f t="shared" si="2"/>
        <v>0</v>
      </c>
      <c r="E70" s="42" t="s">
        <v>152</v>
      </c>
      <c r="F70" s="14"/>
      <c r="G70" s="88" t="s">
        <v>227</v>
      </c>
      <c r="H70" s="14">
        <v>12</v>
      </c>
      <c r="I70" s="14"/>
      <c r="J70" s="14"/>
    </row>
    <row r="71" spans="1:10" customFormat="1">
      <c r="A71" s="108"/>
      <c r="B71" s="32"/>
      <c r="C71" s="32">
        <v>4</v>
      </c>
      <c r="D71" s="39">
        <f t="shared" si="2"/>
        <v>0</v>
      </c>
      <c r="E71" s="42" t="s">
        <v>152</v>
      </c>
      <c r="F71" s="14"/>
      <c r="G71" s="127" t="s">
        <v>6</v>
      </c>
      <c r="H71" s="14">
        <v>38</v>
      </c>
      <c r="I71" s="14"/>
      <c r="J71" s="14"/>
    </row>
    <row r="72" spans="1:10" customFormat="1">
      <c r="A72" s="108"/>
      <c r="B72" s="32"/>
      <c r="C72" s="32">
        <v>5</v>
      </c>
      <c r="D72" s="39">
        <f t="shared" si="2"/>
        <v>0</v>
      </c>
      <c r="E72" s="42" t="s">
        <v>152</v>
      </c>
      <c r="F72" s="14"/>
      <c r="G72" s="127" t="s">
        <v>7</v>
      </c>
      <c r="H72" s="14">
        <v>20</v>
      </c>
      <c r="I72" s="14"/>
      <c r="J72" s="14"/>
    </row>
    <row r="73" spans="1:10" customFormat="1">
      <c r="A73" s="108"/>
      <c r="B73" s="32" t="s">
        <v>237</v>
      </c>
      <c r="C73" s="32">
        <v>1</v>
      </c>
      <c r="D73" s="39">
        <f t="shared" si="2"/>
        <v>144.69250000000002</v>
      </c>
      <c r="E73" s="42" t="s">
        <v>121</v>
      </c>
      <c r="F73" s="14">
        <v>7.75</v>
      </c>
      <c r="G73" s="88" t="s">
        <v>231</v>
      </c>
      <c r="H73" s="14">
        <v>8</v>
      </c>
      <c r="I73" s="14"/>
      <c r="J73" s="14"/>
    </row>
    <row r="74" spans="1:10" customFormat="1">
      <c r="A74" s="108"/>
      <c r="B74" s="32"/>
      <c r="C74" s="32">
        <v>2</v>
      </c>
      <c r="D74" s="39">
        <f t="shared" si="2"/>
        <v>121.35500000000002</v>
      </c>
      <c r="E74" s="42" t="s">
        <v>184</v>
      </c>
      <c r="F74" s="14">
        <v>6.5</v>
      </c>
      <c r="G74" s="127" t="s">
        <v>229</v>
      </c>
      <c r="H74" s="14">
        <v>1</v>
      </c>
      <c r="I74" s="14"/>
      <c r="J74" s="14"/>
    </row>
    <row r="75" spans="1:10" customFormat="1">
      <c r="A75" s="108"/>
      <c r="B75" s="32"/>
      <c r="C75" s="32">
        <v>3</v>
      </c>
      <c r="D75" s="39">
        <f t="shared" si="2"/>
        <v>0</v>
      </c>
      <c r="E75" s="42" t="s">
        <v>126</v>
      </c>
      <c r="F75" s="14"/>
      <c r="G75" s="127" t="s">
        <v>7</v>
      </c>
      <c r="H75" s="14">
        <v>5</v>
      </c>
      <c r="I75" s="14"/>
      <c r="J75" s="14"/>
    </row>
    <row r="76" spans="1:10" customFormat="1">
      <c r="A76" s="108"/>
      <c r="B76" s="32"/>
      <c r="C76" s="32">
        <v>4</v>
      </c>
      <c r="D76" s="39">
        <f t="shared" si="2"/>
        <v>121.35500000000002</v>
      </c>
      <c r="E76" s="42" t="s">
        <v>126</v>
      </c>
      <c r="F76" s="14">
        <v>6.5</v>
      </c>
      <c r="G76" s="88" t="s">
        <v>229</v>
      </c>
      <c r="H76" s="14">
        <v>1</v>
      </c>
      <c r="I76" s="14"/>
      <c r="J76" s="14"/>
    </row>
    <row r="77" spans="1:10" customFormat="1">
      <c r="A77" s="108"/>
      <c r="B77" s="32"/>
      <c r="C77" s="32">
        <v>5</v>
      </c>
      <c r="D77" s="39">
        <f t="shared" si="2"/>
        <v>93.350000000000009</v>
      </c>
      <c r="E77" s="42" t="s">
        <v>183</v>
      </c>
      <c r="F77" s="14">
        <v>5</v>
      </c>
      <c r="G77" s="88" t="s">
        <v>227</v>
      </c>
      <c r="H77" s="14">
        <v>4</v>
      </c>
      <c r="I77" s="14"/>
      <c r="J77" s="14"/>
    </row>
    <row r="78" spans="1:10" customFormat="1">
      <c r="A78" s="108"/>
      <c r="B78" s="32" t="s">
        <v>125</v>
      </c>
      <c r="C78" s="32">
        <v>1</v>
      </c>
      <c r="D78" s="39">
        <f t="shared" si="2"/>
        <v>93.350000000000009</v>
      </c>
      <c r="E78" s="42" t="s">
        <v>183</v>
      </c>
      <c r="F78" s="14">
        <v>5</v>
      </c>
      <c r="G78" s="88" t="s">
        <v>227</v>
      </c>
      <c r="H78" s="14">
        <v>7</v>
      </c>
      <c r="I78" s="14"/>
      <c r="J78" s="14"/>
    </row>
    <row r="79" spans="1:10" customFormat="1">
      <c r="A79" s="108"/>
      <c r="B79" s="32"/>
      <c r="C79" s="32">
        <v>2</v>
      </c>
      <c r="D79" s="39">
        <f t="shared" si="2"/>
        <v>74.680000000000007</v>
      </c>
      <c r="E79" s="42" t="s">
        <v>49</v>
      </c>
      <c r="F79" s="14">
        <v>4</v>
      </c>
      <c r="G79" s="88" t="s">
        <v>228</v>
      </c>
      <c r="H79" s="14">
        <v>1</v>
      </c>
      <c r="I79" s="14"/>
      <c r="J79" s="14"/>
    </row>
    <row r="80" spans="1:10" customFormat="1">
      <c r="A80" s="108"/>
      <c r="B80" s="32"/>
      <c r="C80" s="32">
        <v>3</v>
      </c>
      <c r="D80" s="39">
        <f t="shared" si="2"/>
        <v>74.680000000000007</v>
      </c>
      <c r="E80" s="42" t="s">
        <v>49</v>
      </c>
      <c r="F80" s="14">
        <v>4</v>
      </c>
      <c r="G80" s="88" t="s">
        <v>228</v>
      </c>
      <c r="H80" s="14">
        <v>4</v>
      </c>
      <c r="I80" s="14"/>
      <c r="J80" s="14"/>
    </row>
    <row r="81" spans="1:13" customFormat="1">
      <c r="A81" s="108"/>
      <c r="B81" s="32"/>
      <c r="C81" s="32">
        <v>4</v>
      </c>
      <c r="D81" s="39">
        <f t="shared" si="2"/>
        <v>0</v>
      </c>
      <c r="E81" s="42" t="s">
        <v>49</v>
      </c>
      <c r="F81" s="14"/>
      <c r="G81" s="127" t="s">
        <v>7</v>
      </c>
      <c r="H81" s="14">
        <v>1</v>
      </c>
      <c r="I81" s="14"/>
      <c r="J81" s="14"/>
    </row>
    <row r="82" spans="1:13" s="4" customFormat="1">
      <c r="A82" s="106"/>
      <c r="B82" s="22"/>
      <c r="C82" s="22">
        <v>5</v>
      </c>
      <c r="D82" s="40">
        <f t="shared" ref="D82:D113" si="3">F82*18.67</f>
        <v>0</v>
      </c>
      <c r="E82" s="22" t="s">
        <v>49</v>
      </c>
      <c r="F82" s="17"/>
      <c r="G82" s="126" t="s">
        <v>7</v>
      </c>
      <c r="H82" s="17">
        <v>6</v>
      </c>
      <c r="I82" s="17"/>
      <c r="J82" s="17"/>
    </row>
    <row r="83" spans="1:13" customFormat="1">
      <c r="A83" s="107">
        <v>38637</v>
      </c>
      <c r="B83" s="32" t="s">
        <v>240</v>
      </c>
      <c r="C83" s="32">
        <v>1</v>
      </c>
      <c r="D83" s="39">
        <f t="shared" si="3"/>
        <v>168.03000000000003</v>
      </c>
      <c r="E83" s="32" t="s">
        <v>214</v>
      </c>
      <c r="F83" s="14">
        <v>9</v>
      </c>
      <c r="G83" s="88" t="s">
        <v>230</v>
      </c>
      <c r="H83" s="14">
        <v>12</v>
      </c>
      <c r="I83" s="14"/>
      <c r="J83" s="14"/>
    </row>
    <row r="84" spans="1:13" customFormat="1">
      <c r="A84" s="108"/>
      <c r="B84" s="32"/>
      <c r="C84" s="32">
        <v>2</v>
      </c>
      <c r="D84" s="39">
        <f t="shared" si="3"/>
        <v>196.03500000000003</v>
      </c>
      <c r="E84" s="32" t="s">
        <v>213</v>
      </c>
      <c r="F84" s="14">
        <v>10.5</v>
      </c>
      <c r="G84" s="88" t="s">
        <v>39</v>
      </c>
      <c r="H84" s="14">
        <v>12</v>
      </c>
      <c r="I84" s="14"/>
      <c r="J84" s="14"/>
    </row>
    <row r="85" spans="1:13" customFormat="1">
      <c r="A85" s="108"/>
      <c r="B85" s="32"/>
      <c r="C85" s="32">
        <v>3</v>
      </c>
      <c r="D85" s="39">
        <f t="shared" si="3"/>
        <v>158.69500000000002</v>
      </c>
      <c r="E85" s="32" t="s">
        <v>212</v>
      </c>
      <c r="F85" s="14">
        <v>8.5</v>
      </c>
      <c r="G85" s="88" t="s">
        <v>230</v>
      </c>
      <c r="H85" s="14">
        <v>7</v>
      </c>
      <c r="I85" s="14"/>
      <c r="J85" s="14"/>
    </row>
    <row r="86" spans="1:13" customFormat="1">
      <c r="A86" s="108"/>
      <c r="B86" s="32"/>
      <c r="C86" s="32">
        <v>4</v>
      </c>
      <c r="D86" s="39">
        <f t="shared" si="3"/>
        <v>0</v>
      </c>
      <c r="E86" s="32" t="s">
        <v>212</v>
      </c>
      <c r="F86" s="14"/>
      <c r="G86" s="88" t="s">
        <v>105</v>
      </c>
      <c r="H86" s="14">
        <v>9</v>
      </c>
      <c r="I86" s="14"/>
      <c r="M86" s="50"/>
    </row>
    <row r="87" spans="1:13" customFormat="1">
      <c r="A87" s="108"/>
      <c r="B87" s="32"/>
      <c r="C87" s="32">
        <v>5</v>
      </c>
      <c r="D87" s="39">
        <f t="shared" si="3"/>
        <v>0</v>
      </c>
      <c r="E87" s="32" t="s">
        <v>212</v>
      </c>
      <c r="F87" s="14"/>
      <c r="G87" s="88" t="s">
        <v>105</v>
      </c>
      <c r="H87" s="14">
        <v>5</v>
      </c>
      <c r="I87" s="14"/>
      <c r="M87" s="50"/>
    </row>
    <row r="88" spans="1:13" customFormat="1">
      <c r="A88" s="108"/>
      <c r="B88" s="32" t="s">
        <v>104</v>
      </c>
      <c r="C88" s="32">
        <v>1</v>
      </c>
      <c r="D88" s="39">
        <f t="shared" si="3"/>
        <v>326.72500000000002</v>
      </c>
      <c r="E88" s="32" t="s">
        <v>160</v>
      </c>
      <c r="F88" s="14">
        <v>17.5</v>
      </c>
      <c r="G88" s="127" t="s">
        <v>8</v>
      </c>
      <c r="H88" s="14">
        <v>2</v>
      </c>
      <c r="I88" s="14"/>
      <c r="M88" s="50"/>
    </row>
    <row r="89" spans="1:13" customFormat="1">
      <c r="A89" s="108"/>
      <c r="B89" s="32"/>
      <c r="C89" s="32">
        <v>2</v>
      </c>
      <c r="D89" s="39">
        <f t="shared" si="3"/>
        <v>224.04000000000002</v>
      </c>
      <c r="E89" s="32" t="s">
        <v>149</v>
      </c>
      <c r="F89" s="14">
        <v>12</v>
      </c>
      <c r="G89" s="127" t="s">
        <v>97</v>
      </c>
      <c r="H89" s="14">
        <v>14</v>
      </c>
      <c r="I89" s="14"/>
      <c r="M89" s="50"/>
    </row>
    <row r="90" spans="1:13" customFormat="1">
      <c r="A90" s="108"/>
      <c r="B90" s="32"/>
      <c r="C90" s="32">
        <v>3</v>
      </c>
      <c r="D90" s="39">
        <f t="shared" si="3"/>
        <v>210.03750000000002</v>
      </c>
      <c r="E90" s="32" t="s">
        <v>137</v>
      </c>
      <c r="F90" s="14">
        <v>11.25</v>
      </c>
      <c r="G90" s="127" t="s">
        <v>97</v>
      </c>
      <c r="H90" s="14">
        <v>15</v>
      </c>
      <c r="I90" s="14"/>
      <c r="M90" s="50"/>
    </row>
    <row r="91" spans="1:13" customFormat="1">
      <c r="A91" s="108"/>
      <c r="B91" s="32"/>
      <c r="C91" s="32">
        <v>4</v>
      </c>
      <c r="D91" s="39">
        <f t="shared" si="3"/>
        <v>317.39000000000004</v>
      </c>
      <c r="E91" s="32" t="s">
        <v>215</v>
      </c>
      <c r="F91" s="14">
        <v>17</v>
      </c>
      <c r="G91" s="127" t="s">
        <v>8</v>
      </c>
      <c r="H91" s="14">
        <v>3</v>
      </c>
      <c r="I91" s="14"/>
      <c r="M91" s="50"/>
    </row>
    <row r="92" spans="1:13" customFormat="1">
      <c r="A92" s="108"/>
      <c r="B92" s="32"/>
      <c r="C92" s="32">
        <v>5</v>
      </c>
      <c r="D92" s="39">
        <f t="shared" si="3"/>
        <v>205.37</v>
      </c>
      <c r="E92" s="32" t="s">
        <v>137</v>
      </c>
      <c r="F92" s="14">
        <v>11</v>
      </c>
      <c r="G92" s="127" t="s">
        <v>9</v>
      </c>
      <c r="H92" s="14">
        <v>20</v>
      </c>
      <c r="I92" s="14"/>
      <c r="J92" s="14"/>
    </row>
    <row r="93" spans="1:13" customFormat="1">
      <c r="A93" s="108"/>
      <c r="B93" s="32" t="s">
        <v>43</v>
      </c>
      <c r="C93" s="32">
        <v>1</v>
      </c>
      <c r="D93" s="39">
        <f t="shared" si="3"/>
        <v>312.72250000000003</v>
      </c>
      <c r="E93" s="32" t="s">
        <v>193</v>
      </c>
      <c r="F93" s="14">
        <v>16.75</v>
      </c>
      <c r="G93" s="88" t="s">
        <v>113</v>
      </c>
      <c r="H93" s="14">
        <v>23</v>
      </c>
      <c r="I93" s="14"/>
      <c r="K93" s="50"/>
    </row>
    <row r="94" spans="1:13" customFormat="1">
      <c r="A94" s="108"/>
      <c r="B94" s="32"/>
      <c r="C94" s="32">
        <v>2</v>
      </c>
      <c r="D94" s="39">
        <f t="shared" si="3"/>
        <v>205.37</v>
      </c>
      <c r="E94" s="32" t="s">
        <v>137</v>
      </c>
      <c r="F94" s="14">
        <v>11</v>
      </c>
      <c r="G94" s="14" t="s">
        <v>97</v>
      </c>
      <c r="H94" s="14">
        <v>13</v>
      </c>
      <c r="I94" s="14"/>
      <c r="J94" s="14"/>
    </row>
    <row r="95" spans="1:13" customFormat="1">
      <c r="A95" s="105"/>
      <c r="B95" s="37"/>
      <c r="C95" s="37">
        <v>3</v>
      </c>
      <c r="D95" s="38">
        <f t="shared" si="3"/>
        <v>205.37</v>
      </c>
      <c r="E95" s="37" t="s">
        <v>137</v>
      </c>
      <c r="F95" s="16">
        <v>11</v>
      </c>
      <c r="G95" s="16" t="s">
        <v>97</v>
      </c>
      <c r="H95" s="14">
        <v>8</v>
      </c>
      <c r="I95" s="14"/>
      <c r="J95" s="14"/>
    </row>
    <row r="96" spans="1:13" customFormat="1">
      <c r="A96" s="105"/>
      <c r="B96" s="37"/>
      <c r="C96" s="37">
        <v>4</v>
      </c>
      <c r="D96" s="38">
        <f t="shared" si="3"/>
        <v>312.72250000000003</v>
      </c>
      <c r="E96" s="32" t="s">
        <v>193</v>
      </c>
      <c r="F96" s="16">
        <v>16.75</v>
      </c>
      <c r="G96" s="88" t="s">
        <v>113</v>
      </c>
      <c r="H96" s="14">
        <v>9</v>
      </c>
      <c r="I96" s="14"/>
      <c r="J96" s="14"/>
    </row>
    <row r="97" spans="1:10" customFormat="1">
      <c r="A97" s="105"/>
      <c r="B97" s="37"/>
      <c r="C97" s="37">
        <v>5</v>
      </c>
      <c r="D97" s="38">
        <f t="shared" si="3"/>
        <v>312.72250000000003</v>
      </c>
      <c r="E97" s="32" t="s">
        <v>193</v>
      </c>
      <c r="F97" s="16">
        <v>16.75</v>
      </c>
      <c r="G97" s="88" t="s">
        <v>113</v>
      </c>
      <c r="H97" s="14">
        <v>5</v>
      </c>
      <c r="I97" s="14"/>
      <c r="J97" s="14"/>
    </row>
    <row r="98" spans="1:10" customFormat="1">
      <c r="A98" s="107"/>
      <c r="B98" s="32" t="s">
        <v>146</v>
      </c>
      <c r="C98" s="32">
        <v>1</v>
      </c>
      <c r="D98" s="39">
        <f t="shared" si="3"/>
        <v>177.36500000000001</v>
      </c>
      <c r="E98" s="32" t="s">
        <v>194</v>
      </c>
      <c r="F98" s="14">
        <v>9.5</v>
      </c>
      <c r="G98" s="88" t="s">
        <v>105</v>
      </c>
      <c r="H98" s="14">
        <v>5</v>
      </c>
      <c r="I98" s="14"/>
      <c r="J98" s="14"/>
    </row>
    <row r="99" spans="1:10" customFormat="1">
      <c r="A99" s="108"/>
      <c r="B99" s="32"/>
      <c r="C99" s="32">
        <v>2</v>
      </c>
      <c r="D99" s="39">
        <f t="shared" si="3"/>
        <v>172.69750000000002</v>
      </c>
      <c r="E99" s="32" t="s">
        <v>194</v>
      </c>
      <c r="F99" s="14">
        <v>9.25</v>
      </c>
      <c r="G99" s="88" t="s">
        <v>105</v>
      </c>
      <c r="H99" s="14">
        <v>2</v>
      </c>
      <c r="I99" s="14"/>
      <c r="J99" s="14"/>
    </row>
    <row r="100" spans="1:10" customFormat="1">
      <c r="A100" s="108"/>
      <c r="B100" s="32"/>
      <c r="C100" s="32">
        <v>3</v>
      </c>
      <c r="D100" s="39">
        <f t="shared" si="3"/>
        <v>149.36000000000001</v>
      </c>
      <c r="E100" s="32" t="s">
        <v>195</v>
      </c>
      <c r="F100" s="14">
        <v>8</v>
      </c>
      <c r="G100" s="88" t="s">
        <v>106</v>
      </c>
      <c r="H100" s="14">
        <v>1</v>
      </c>
      <c r="I100" s="14"/>
      <c r="J100" s="14"/>
    </row>
    <row r="101" spans="1:10" customFormat="1">
      <c r="A101" s="108"/>
      <c r="B101" s="32"/>
      <c r="C101" s="32">
        <v>4</v>
      </c>
      <c r="D101" s="39">
        <f t="shared" si="3"/>
        <v>149.36000000000001</v>
      </c>
      <c r="E101" s="32" t="s">
        <v>195</v>
      </c>
      <c r="F101" s="14">
        <v>8</v>
      </c>
      <c r="G101" s="88" t="s">
        <v>106</v>
      </c>
      <c r="H101" s="14">
        <v>3</v>
      </c>
      <c r="I101" s="14"/>
      <c r="J101" s="14"/>
    </row>
    <row r="102" spans="1:10" customFormat="1">
      <c r="A102" s="108"/>
      <c r="B102" s="32"/>
      <c r="C102" s="32">
        <v>5</v>
      </c>
      <c r="D102" s="39">
        <f t="shared" si="3"/>
        <v>0</v>
      </c>
      <c r="E102" s="32" t="s">
        <v>233</v>
      </c>
      <c r="F102" s="14"/>
      <c r="G102" s="88" t="s">
        <v>77</v>
      </c>
      <c r="H102" s="14">
        <v>8</v>
      </c>
      <c r="I102" s="14"/>
      <c r="J102" s="14"/>
    </row>
    <row r="103" spans="1:10" customFormat="1">
      <c r="A103" s="108"/>
      <c r="B103" s="32" t="s">
        <v>222</v>
      </c>
      <c r="C103" s="32">
        <v>1</v>
      </c>
      <c r="D103" s="39">
        <f t="shared" si="3"/>
        <v>130.69</v>
      </c>
      <c r="E103" s="32"/>
      <c r="F103" s="14">
        <v>7</v>
      </c>
      <c r="G103" s="88" t="s">
        <v>226</v>
      </c>
      <c r="H103" s="14">
        <v>2</v>
      </c>
      <c r="I103" s="14"/>
      <c r="J103" s="14"/>
    </row>
    <row r="104" spans="1:10" customFormat="1">
      <c r="A104" s="108"/>
      <c r="B104" s="32"/>
      <c r="C104" s="32">
        <v>2</v>
      </c>
      <c r="D104" s="39">
        <f t="shared" si="3"/>
        <v>130.69</v>
      </c>
      <c r="E104" s="32"/>
      <c r="F104" s="14">
        <v>7</v>
      </c>
      <c r="G104" s="88" t="s">
        <v>226</v>
      </c>
      <c r="H104" s="14">
        <v>5</v>
      </c>
      <c r="I104" s="14"/>
      <c r="J104" s="14"/>
    </row>
    <row r="105" spans="1:10" customFormat="1">
      <c r="A105" s="108"/>
      <c r="B105" s="32"/>
      <c r="C105" s="32">
        <v>3</v>
      </c>
      <c r="D105" s="39">
        <f t="shared" si="3"/>
        <v>130.69</v>
      </c>
      <c r="E105" s="32"/>
      <c r="F105" s="14">
        <v>7</v>
      </c>
      <c r="G105" s="88" t="s">
        <v>226</v>
      </c>
      <c r="H105" s="14">
        <v>2</v>
      </c>
      <c r="I105" s="14"/>
      <c r="J105" s="14"/>
    </row>
    <row r="106" spans="1:10" customFormat="1">
      <c r="A106" s="108"/>
      <c r="B106" s="32"/>
      <c r="C106" s="32">
        <v>4</v>
      </c>
      <c r="D106" s="39">
        <f t="shared" si="3"/>
        <v>140.02500000000001</v>
      </c>
      <c r="E106" s="32"/>
      <c r="F106" s="14">
        <v>7.5</v>
      </c>
      <c r="G106" s="88" t="s">
        <v>226</v>
      </c>
      <c r="H106" s="14">
        <v>5</v>
      </c>
      <c r="I106" s="14"/>
      <c r="J106" s="14"/>
    </row>
    <row r="107" spans="1:10" customFormat="1">
      <c r="A107" s="108"/>
      <c r="B107" s="32"/>
      <c r="C107" s="32">
        <v>5</v>
      </c>
      <c r="D107" s="39">
        <f t="shared" si="3"/>
        <v>186.70000000000002</v>
      </c>
      <c r="E107" s="32" t="s">
        <v>124</v>
      </c>
      <c r="F107" s="14">
        <v>10</v>
      </c>
      <c r="G107" s="88" t="s">
        <v>225</v>
      </c>
      <c r="H107" s="14">
        <v>11</v>
      </c>
      <c r="I107" s="14"/>
      <c r="J107" s="14"/>
    </row>
    <row r="108" spans="1:10" customFormat="1">
      <c r="A108" s="108"/>
      <c r="B108" s="32" t="s">
        <v>237</v>
      </c>
      <c r="C108" s="32">
        <v>1</v>
      </c>
      <c r="D108" s="39">
        <f t="shared" si="3"/>
        <v>136.291</v>
      </c>
      <c r="E108" s="32" t="s">
        <v>123</v>
      </c>
      <c r="F108" s="14">
        <v>7.3</v>
      </c>
      <c r="G108" s="88" t="s">
        <v>207</v>
      </c>
      <c r="H108" s="14">
        <v>2</v>
      </c>
      <c r="I108" s="14"/>
      <c r="J108" s="14"/>
    </row>
    <row r="109" spans="1:10" customFormat="1">
      <c r="A109" s="108"/>
      <c r="B109" s="32"/>
      <c r="C109" s="32">
        <v>2</v>
      </c>
      <c r="D109" s="39">
        <f t="shared" si="3"/>
        <v>205.37</v>
      </c>
      <c r="E109" s="32" t="s">
        <v>149</v>
      </c>
      <c r="F109" s="14">
        <v>11</v>
      </c>
      <c r="G109" s="88" t="s">
        <v>225</v>
      </c>
      <c r="H109" s="14">
        <v>1</v>
      </c>
      <c r="I109" s="14"/>
      <c r="J109" s="14"/>
    </row>
    <row r="110" spans="1:10" customFormat="1">
      <c r="A110" s="108"/>
      <c r="B110" s="32"/>
      <c r="C110" s="32">
        <v>3</v>
      </c>
      <c r="D110" s="39">
        <f t="shared" si="3"/>
        <v>135.35750000000002</v>
      </c>
      <c r="E110" s="32" t="s">
        <v>139</v>
      </c>
      <c r="F110" s="14">
        <v>7.25</v>
      </c>
      <c r="G110" s="88" t="s">
        <v>106</v>
      </c>
      <c r="H110" s="14">
        <v>5</v>
      </c>
      <c r="I110" s="14"/>
      <c r="J110" s="14"/>
    </row>
    <row r="111" spans="1:10" customFormat="1">
      <c r="A111" s="108"/>
      <c r="B111" s="32"/>
      <c r="C111" s="32">
        <v>4</v>
      </c>
      <c r="D111" s="39">
        <f t="shared" si="3"/>
        <v>326.72500000000002</v>
      </c>
      <c r="E111" s="32" t="s">
        <v>192</v>
      </c>
      <c r="F111" s="14">
        <v>17.5</v>
      </c>
      <c r="G111" s="88" t="s">
        <v>208</v>
      </c>
      <c r="H111" s="14">
        <v>2</v>
      </c>
      <c r="I111" s="14"/>
      <c r="J111" s="14"/>
    </row>
    <row r="112" spans="1:10" customFormat="1">
      <c r="A112" s="108"/>
      <c r="B112" s="32"/>
      <c r="C112" s="32">
        <v>5</v>
      </c>
      <c r="D112" s="39">
        <f t="shared" si="3"/>
        <v>163.36250000000001</v>
      </c>
      <c r="E112" s="32" t="s">
        <v>123</v>
      </c>
      <c r="F112" s="14">
        <v>8.75</v>
      </c>
      <c r="G112" s="88" t="s">
        <v>105</v>
      </c>
      <c r="H112" s="14">
        <v>4</v>
      </c>
      <c r="I112" s="14"/>
      <c r="J112" s="14"/>
    </row>
    <row r="113" spans="1:10" customFormat="1">
      <c r="A113" s="108"/>
      <c r="B113" s="32" t="s">
        <v>125</v>
      </c>
      <c r="C113" s="32">
        <v>1</v>
      </c>
      <c r="D113" s="39">
        <f t="shared" si="3"/>
        <v>126.02250000000001</v>
      </c>
      <c r="E113" s="32" t="s">
        <v>123</v>
      </c>
      <c r="F113" s="14">
        <v>6.75</v>
      </c>
      <c r="G113" s="88" t="s">
        <v>147</v>
      </c>
      <c r="H113" s="14">
        <v>5</v>
      </c>
      <c r="I113" s="14"/>
      <c r="J113" s="14"/>
    </row>
    <row r="114" spans="1:10" customFormat="1">
      <c r="A114" s="108"/>
      <c r="B114" s="32"/>
      <c r="C114" s="32">
        <v>2</v>
      </c>
      <c r="D114" s="39">
        <f t="shared" ref="D114:D145" si="4">F114*18.67</f>
        <v>121.35500000000002</v>
      </c>
      <c r="E114" s="32" t="s">
        <v>123</v>
      </c>
      <c r="F114" s="14">
        <v>6.5</v>
      </c>
      <c r="G114" s="88" t="s">
        <v>147</v>
      </c>
      <c r="H114" s="14">
        <v>4</v>
      </c>
      <c r="I114" s="14"/>
      <c r="J114" s="14"/>
    </row>
    <row r="115" spans="1:10" customFormat="1">
      <c r="A115" s="108"/>
      <c r="B115" s="32"/>
      <c r="C115" s="32">
        <v>3</v>
      </c>
      <c r="D115" s="39">
        <f t="shared" si="4"/>
        <v>116.68750000000001</v>
      </c>
      <c r="E115" s="32" t="s">
        <v>101</v>
      </c>
      <c r="F115" s="14">
        <v>6.25</v>
      </c>
      <c r="G115" s="88" t="s">
        <v>209</v>
      </c>
      <c r="H115" s="14">
        <v>4</v>
      </c>
      <c r="I115" s="14"/>
      <c r="J115" s="14"/>
    </row>
    <row r="116" spans="1:10" customFormat="1">
      <c r="A116" s="108"/>
      <c r="B116" s="32"/>
      <c r="C116" s="32">
        <v>4</v>
      </c>
      <c r="D116" s="39">
        <f t="shared" si="4"/>
        <v>130.69</v>
      </c>
      <c r="E116" s="32"/>
      <c r="F116" s="14">
        <v>7</v>
      </c>
      <c r="G116" s="88" t="s">
        <v>147</v>
      </c>
      <c r="H116" s="14">
        <v>1</v>
      </c>
      <c r="I116" s="14"/>
      <c r="J116" s="14"/>
    </row>
    <row r="117" spans="1:10" s="4" customFormat="1">
      <c r="A117" s="106"/>
      <c r="B117" s="22"/>
      <c r="C117" s="22">
        <v>5</v>
      </c>
      <c r="D117" s="40">
        <f t="shared" si="4"/>
        <v>112.02000000000001</v>
      </c>
      <c r="E117" s="22" t="s">
        <v>101</v>
      </c>
      <c r="F117" s="17">
        <v>6</v>
      </c>
      <c r="G117" s="91" t="s">
        <v>209</v>
      </c>
      <c r="H117" s="17">
        <v>1</v>
      </c>
      <c r="I117" s="17"/>
      <c r="J117" s="17"/>
    </row>
    <row r="118" spans="1:10" customFormat="1">
      <c r="A118" s="107">
        <v>38639</v>
      </c>
      <c r="B118" s="32" t="s">
        <v>240</v>
      </c>
      <c r="C118" s="32">
        <v>1</v>
      </c>
      <c r="D118" s="39">
        <f t="shared" si="4"/>
        <v>205.37</v>
      </c>
      <c r="E118" s="32" t="s">
        <v>149</v>
      </c>
      <c r="F118" s="14">
        <v>11</v>
      </c>
      <c r="G118" s="14" t="s">
        <v>97</v>
      </c>
      <c r="H118" s="14">
        <v>10</v>
      </c>
      <c r="I118" s="14"/>
      <c r="J118" s="14"/>
    </row>
    <row r="119" spans="1:10" customFormat="1">
      <c r="A119" s="108"/>
      <c r="B119" s="32"/>
      <c r="C119" s="32">
        <v>2</v>
      </c>
      <c r="D119" s="39">
        <f t="shared" si="4"/>
        <v>284.71750000000003</v>
      </c>
      <c r="E119" s="32" t="s">
        <v>201</v>
      </c>
      <c r="F119" s="14">
        <v>15.25</v>
      </c>
      <c r="G119" s="14" t="s">
        <v>74</v>
      </c>
      <c r="H119" s="14">
        <v>9</v>
      </c>
      <c r="I119" s="14"/>
      <c r="J119" s="14"/>
    </row>
    <row r="120" spans="1:10" customFormat="1">
      <c r="A120" s="108"/>
      <c r="B120" s="32"/>
      <c r="C120" s="32">
        <v>3</v>
      </c>
      <c r="D120" s="39">
        <f t="shared" si="4"/>
        <v>317.39000000000004</v>
      </c>
      <c r="E120" s="32" t="s">
        <v>70</v>
      </c>
      <c r="F120" s="14">
        <v>17</v>
      </c>
      <c r="G120" s="14" t="s">
        <v>74</v>
      </c>
      <c r="H120" s="14">
        <v>8</v>
      </c>
      <c r="I120" s="14"/>
      <c r="J120" s="14"/>
    </row>
    <row r="121" spans="1:10" customFormat="1">
      <c r="A121" s="108"/>
      <c r="B121" s="32"/>
      <c r="C121" s="32">
        <v>4</v>
      </c>
      <c r="D121" s="39">
        <f t="shared" si="4"/>
        <v>210.03750000000002</v>
      </c>
      <c r="E121" s="32" t="s">
        <v>149</v>
      </c>
      <c r="F121" s="14">
        <v>11.25</v>
      </c>
      <c r="G121" s="14" t="s">
        <v>97</v>
      </c>
      <c r="H121" s="14">
        <v>9</v>
      </c>
      <c r="I121" s="14"/>
      <c r="J121" s="14"/>
    </row>
    <row r="122" spans="1:10" customFormat="1">
      <c r="A122" s="108"/>
      <c r="B122" s="32"/>
      <c r="C122" s="32">
        <v>5</v>
      </c>
      <c r="D122" s="39">
        <f t="shared" si="4"/>
        <v>171.76400000000001</v>
      </c>
      <c r="E122" s="32" t="s">
        <v>149</v>
      </c>
      <c r="F122" s="14">
        <v>9.1999999999999993</v>
      </c>
      <c r="G122" s="14" t="s">
        <v>210</v>
      </c>
      <c r="H122" s="14">
        <v>3</v>
      </c>
      <c r="I122" s="14"/>
      <c r="J122" s="14"/>
    </row>
    <row r="123" spans="1:10" customFormat="1">
      <c r="A123" s="108"/>
      <c r="B123" s="32" t="s">
        <v>104</v>
      </c>
      <c r="C123" s="32">
        <v>1</v>
      </c>
      <c r="D123" s="39">
        <f t="shared" si="4"/>
        <v>317.39000000000004</v>
      </c>
      <c r="E123" s="32" t="s">
        <v>136</v>
      </c>
      <c r="F123" s="14">
        <v>17</v>
      </c>
      <c r="G123" s="14" t="s">
        <v>74</v>
      </c>
      <c r="H123" s="14">
        <v>6</v>
      </c>
      <c r="I123" s="14"/>
      <c r="J123" s="14"/>
    </row>
    <row r="124" spans="1:10" customFormat="1">
      <c r="A124" s="108"/>
      <c r="B124" s="32"/>
      <c r="C124" s="32">
        <v>2</v>
      </c>
      <c r="D124" s="39">
        <f t="shared" si="4"/>
        <v>317.39000000000004</v>
      </c>
      <c r="E124" s="32" t="s">
        <v>201</v>
      </c>
      <c r="F124" s="14">
        <v>17</v>
      </c>
      <c r="G124" s="14" t="s">
        <v>74</v>
      </c>
      <c r="H124" s="14">
        <v>6</v>
      </c>
      <c r="I124" s="14"/>
      <c r="J124" s="14"/>
    </row>
    <row r="125" spans="1:10" customFormat="1">
      <c r="A125" s="108"/>
      <c r="B125" s="32"/>
      <c r="C125" s="32">
        <v>3</v>
      </c>
      <c r="D125" s="39">
        <f t="shared" si="4"/>
        <v>298.72000000000003</v>
      </c>
      <c r="E125" s="32" t="s">
        <v>202</v>
      </c>
      <c r="F125" s="14">
        <v>16</v>
      </c>
      <c r="G125" s="14" t="s">
        <v>74</v>
      </c>
      <c r="H125" s="14">
        <v>6</v>
      </c>
      <c r="I125" s="14"/>
      <c r="J125" s="14"/>
    </row>
    <row r="126" spans="1:10" customFormat="1">
      <c r="A126" s="108"/>
      <c r="B126" s="32"/>
      <c r="C126" s="32">
        <v>4</v>
      </c>
      <c r="D126" s="39">
        <f t="shared" si="4"/>
        <v>317.39000000000004</v>
      </c>
      <c r="E126" s="32" t="s">
        <v>202</v>
      </c>
      <c r="F126" s="14">
        <v>17</v>
      </c>
      <c r="G126" s="14" t="s">
        <v>74</v>
      </c>
      <c r="H126" s="14">
        <v>1</v>
      </c>
      <c r="I126" s="14"/>
      <c r="J126" s="14"/>
    </row>
    <row r="127" spans="1:10" customFormat="1">
      <c r="A127" s="108"/>
      <c r="B127" s="32"/>
      <c r="C127" s="32">
        <v>5</v>
      </c>
      <c r="D127" s="39">
        <f t="shared" si="4"/>
        <v>270.71500000000003</v>
      </c>
      <c r="E127" s="32" t="s">
        <v>201</v>
      </c>
      <c r="F127" s="14">
        <v>14.5</v>
      </c>
      <c r="G127" s="14" t="s">
        <v>74</v>
      </c>
      <c r="H127" s="14">
        <v>4</v>
      </c>
      <c r="I127" s="14"/>
      <c r="J127" s="14"/>
    </row>
    <row r="128" spans="1:10" customFormat="1">
      <c r="A128" s="108"/>
      <c r="B128" s="32" t="s">
        <v>43</v>
      </c>
      <c r="C128" s="32">
        <v>1</v>
      </c>
      <c r="D128" s="39">
        <f t="shared" si="4"/>
        <v>401.40500000000003</v>
      </c>
      <c r="E128" s="32"/>
      <c r="F128" s="14">
        <v>21.5</v>
      </c>
      <c r="G128" s="14" t="s">
        <v>208</v>
      </c>
      <c r="H128" s="14">
        <v>5</v>
      </c>
      <c r="I128" s="14"/>
      <c r="J128" s="14"/>
    </row>
    <row r="129" spans="1:10" customFormat="1">
      <c r="A129" s="108"/>
      <c r="B129" s="32"/>
      <c r="C129" s="32">
        <v>2</v>
      </c>
      <c r="D129" s="39">
        <f t="shared" si="4"/>
        <v>186.70000000000002</v>
      </c>
      <c r="E129" s="32" t="s">
        <v>91</v>
      </c>
      <c r="F129" s="14">
        <v>10</v>
      </c>
      <c r="G129" s="14" t="s">
        <v>105</v>
      </c>
      <c r="H129" s="14">
        <v>6</v>
      </c>
      <c r="I129" s="14"/>
      <c r="J129" s="14"/>
    </row>
    <row r="130" spans="1:10" customFormat="1">
      <c r="A130" s="105"/>
      <c r="B130" s="37"/>
      <c r="C130" s="37">
        <v>3</v>
      </c>
      <c r="D130" s="38">
        <f t="shared" si="4"/>
        <v>186.70000000000002</v>
      </c>
      <c r="E130" s="37" t="s">
        <v>92</v>
      </c>
      <c r="F130" s="16">
        <v>10</v>
      </c>
      <c r="G130" s="14" t="s">
        <v>105</v>
      </c>
      <c r="H130" s="14">
        <v>3</v>
      </c>
      <c r="I130" s="14"/>
      <c r="J130" s="14"/>
    </row>
    <row r="131" spans="1:10" customFormat="1">
      <c r="A131" s="105"/>
      <c r="B131" s="37"/>
      <c r="C131" s="37">
        <v>4</v>
      </c>
      <c r="D131" s="38">
        <f t="shared" si="4"/>
        <v>210.03750000000002</v>
      </c>
      <c r="E131" s="37" t="s">
        <v>137</v>
      </c>
      <c r="F131" s="16">
        <v>11.25</v>
      </c>
      <c r="G131" s="14" t="s">
        <v>225</v>
      </c>
      <c r="H131" s="14">
        <v>5</v>
      </c>
      <c r="I131" s="14"/>
      <c r="J131" s="14"/>
    </row>
    <row r="132" spans="1:10" customFormat="1">
      <c r="A132" s="105"/>
      <c r="B132" s="37"/>
      <c r="C132" s="37">
        <v>5</v>
      </c>
      <c r="D132" s="38">
        <f t="shared" si="4"/>
        <v>420.07500000000005</v>
      </c>
      <c r="E132" s="37" t="s">
        <v>138</v>
      </c>
      <c r="F132" s="16">
        <v>22.5</v>
      </c>
      <c r="G132" s="14" t="s">
        <v>208</v>
      </c>
      <c r="H132" s="14">
        <v>8</v>
      </c>
      <c r="I132" s="14"/>
      <c r="J132" s="14"/>
    </row>
    <row r="133" spans="1:10" customFormat="1">
      <c r="A133" s="107"/>
      <c r="B133" s="32" t="s">
        <v>146</v>
      </c>
      <c r="C133" s="32">
        <v>1</v>
      </c>
      <c r="D133" s="39">
        <f t="shared" si="4"/>
        <v>186.70000000000002</v>
      </c>
      <c r="E133" s="32" t="s">
        <v>139</v>
      </c>
      <c r="F133" s="14">
        <v>10</v>
      </c>
      <c r="G133" s="14" t="s">
        <v>105</v>
      </c>
      <c r="H133" s="14">
        <v>2</v>
      </c>
      <c r="I133" s="14"/>
      <c r="J133" s="14"/>
    </row>
    <row r="134" spans="1:10" customFormat="1">
      <c r="A134" s="108"/>
      <c r="B134" s="32"/>
      <c r="C134" s="32">
        <v>2</v>
      </c>
      <c r="D134" s="39">
        <f t="shared" si="4"/>
        <v>140.02500000000001</v>
      </c>
      <c r="E134" s="32" t="s">
        <v>139</v>
      </c>
      <c r="F134" s="14">
        <v>7.5</v>
      </c>
      <c r="G134" s="14" t="s">
        <v>106</v>
      </c>
      <c r="H134" s="14">
        <v>9</v>
      </c>
      <c r="I134" s="14"/>
      <c r="J134" s="14"/>
    </row>
    <row r="135" spans="1:10" customFormat="1">
      <c r="A135" s="108"/>
      <c r="B135" s="32"/>
      <c r="C135" s="32">
        <v>3</v>
      </c>
      <c r="D135" s="39">
        <f t="shared" si="4"/>
        <v>448.08000000000004</v>
      </c>
      <c r="E135" s="32" t="s">
        <v>140</v>
      </c>
      <c r="F135" s="14">
        <v>24</v>
      </c>
      <c r="G135" s="14" t="s">
        <v>208</v>
      </c>
      <c r="H135" s="14">
        <v>10</v>
      </c>
      <c r="I135" s="14"/>
      <c r="J135" s="14"/>
    </row>
    <row r="136" spans="1:10" customFormat="1">
      <c r="A136" s="108"/>
      <c r="B136" s="32"/>
      <c r="C136" s="32">
        <v>4</v>
      </c>
      <c r="D136" s="39">
        <f t="shared" si="4"/>
        <v>186.70000000000002</v>
      </c>
      <c r="E136" s="32" t="s">
        <v>123</v>
      </c>
      <c r="F136" s="14">
        <v>10</v>
      </c>
      <c r="G136" s="14" t="s">
        <v>105</v>
      </c>
      <c r="H136" s="14">
        <v>7</v>
      </c>
      <c r="I136" s="14"/>
      <c r="J136" s="14"/>
    </row>
    <row r="137" spans="1:10" customFormat="1">
      <c r="A137" s="108"/>
      <c r="B137" s="32"/>
      <c r="C137" s="32">
        <v>5</v>
      </c>
      <c r="D137" s="39">
        <f t="shared" si="4"/>
        <v>186.70000000000002</v>
      </c>
      <c r="E137" s="32" t="s">
        <v>123</v>
      </c>
      <c r="F137" s="14">
        <v>10</v>
      </c>
      <c r="G137" s="14" t="s">
        <v>105</v>
      </c>
      <c r="H137" s="14">
        <v>6</v>
      </c>
      <c r="I137" s="14"/>
      <c r="J137" s="14"/>
    </row>
    <row r="138" spans="1:10" customFormat="1">
      <c r="A138" s="108"/>
      <c r="B138" s="32" t="s">
        <v>222</v>
      </c>
      <c r="C138" s="32">
        <v>1</v>
      </c>
      <c r="D138" s="39">
        <f t="shared" si="4"/>
        <v>214.70500000000001</v>
      </c>
      <c r="E138" s="32" t="s">
        <v>149</v>
      </c>
      <c r="F138" s="14">
        <v>11.5</v>
      </c>
      <c r="G138" s="14" t="s">
        <v>225</v>
      </c>
      <c r="H138" s="14">
        <v>7</v>
      </c>
      <c r="I138" s="14"/>
      <c r="J138" s="14"/>
    </row>
    <row r="139" spans="1:10" customFormat="1">
      <c r="A139" s="108"/>
      <c r="B139" s="32"/>
      <c r="C139" s="32">
        <v>2</v>
      </c>
      <c r="D139" s="39">
        <f t="shared" si="4"/>
        <v>205.37</v>
      </c>
      <c r="E139" s="32" t="s">
        <v>137</v>
      </c>
      <c r="F139" s="14">
        <v>11</v>
      </c>
      <c r="G139" s="14" t="s">
        <v>225</v>
      </c>
      <c r="H139" s="14">
        <v>1</v>
      </c>
      <c r="I139" s="14"/>
      <c r="J139" s="14"/>
    </row>
    <row r="140" spans="1:10" customFormat="1">
      <c r="A140" s="108"/>
      <c r="B140" s="32"/>
      <c r="C140" s="32">
        <v>3</v>
      </c>
      <c r="D140" s="39">
        <f t="shared" si="4"/>
        <v>186.70000000000002</v>
      </c>
      <c r="E140" s="32" t="s">
        <v>124</v>
      </c>
      <c r="F140" s="14">
        <v>10</v>
      </c>
      <c r="G140" s="14" t="s">
        <v>105</v>
      </c>
      <c r="H140" s="14">
        <v>18</v>
      </c>
      <c r="I140" s="14"/>
      <c r="J140" s="14"/>
    </row>
    <row r="141" spans="1:10" customFormat="1">
      <c r="A141" s="108"/>
      <c r="B141" s="32"/>
      <c r="C141" s="32">
        <v>4</v>
      </c>
      <c r="D141" s="39">
        <f t="shared" si="4"/>
        <v>168.03000000000003</v>
      </c>
      <c r="E141" s="32" t="s">
        <v>123</v>
      </c>
      <c r="F141" s="14">
        <v>9</v>
      </c>
      <c r="G141" s="14" t="s">
        <v>170</v>
      </c>
      <c r="H141" s="14">
        <v>12</v>
      </c>
      <c r="I141" s="14"/>
      <c r="J141" s="14"/>
    </row>
    <row r="142" spans="1:10" customFormat="1">
      <c r="A142" s="108"/>
      <c r="B142" s="32"/>
      <c r="C142" s="32">
        <v>5</v>
      </c>
      <c r="D142" s="39">
        <f t="shared" si="4"/>
        <v>214.70500000000001</v>
      </c>
      <c r="E142" s="32" t="s">
        <v>137</v>
      </c>
      <c r="F142" s="14">
        <v>11.5</v>
      </c>
      <c r="G142" s="14" t="s">
        <v>225</v>
      </c>
      <c r="H142" s="14">
        <v>14</v>
      </c>
      <c r="I142" s="14"/>
      <c r="J142" s="14"/>
    </row>
    <row r="143" spans="1:10" customFormat="1">
      <c r="A143" s="108"/>
      <c r="B143" s="32" t="s">
        <v>237</v>
      </c>
      <c r="C143" s="32">
        <v>1</v>
      </c>
      <c r="D143" s="39">
        <f t="shared" si="4"/>
        <v>205.37</v>
      </c>
      <c r="E143" s="32" t="s">
        <v>149</v>
      </c>
      <c r="F143" s="14">
        <v>11</v>
      </c>
      <c r="G143" s="14" t="s">
        <v>225</v>
      </c>
      <c r="H143" s="14">
        <v>0</v>
      </c>
      <c r="I143" s="14"/>
      <c r="J143" s="14"/>
    </row>
    <row r="144" spans="1:10" customFormat="1">
      <c r="A144" s="108"/>
      <c r="B144" s="32"/>
      <c r="C144" s="32">
        <v>2</v>
      </c>
      <c r="D144" s="39">
        <f t="shared" si="4"/>
        <v>224.04000000000002</v>
      </c>
      <c r="E144" s="32" t="s">
        <v>137</v>
      </c>
      <c r="F144" s="14">
        <v>12</v>
      </c>
      <c r="G144" s="14" t="s">
        <v>225</v>
      </c>
      <c r="H144" s="14">
        <v>1</v>
      </c>
      <c r="I144" s="14"/>
      <c r="J144" s="14"/>
    </row>
    <row r="145" spans="1:10" customFormat="1">
      <c r="A145" s="108"/>
      <c r="B145" s="32"/>
      <c r="C145" s="32">
        <v>3</v>
      </c>
      <c r="D145" s="39">
        <f t="shared" si="4"/>
        <v>219.37250000000003</v>
      </c>
      <c r="E145" s="32" t="s">
        <v>137</v>
      </c>
      <c r="F145" s="14">
        <v>11.75</v>
      </c>
      <c r="G145" s="14" t="s">
        <v>225</v>
      </c>
      <c r="H145" s="14">
        <v>4</v>
      </c>
      <c r="I145" s="14"/>
      <c r="J145" s="14"/>
    </row>
    <row r="146" spans="1:10" customFormat="1">
      <c r="A146" s="108"/>
      <c r="B146" s="32"/>
      <c r="C146" s="32">
        <v>4</v>
      </c>
      <c r="D146" s="39">
        <f t="shared" ref="D146:D152" si="5">F146*18.67</f>
        <v>205.37</v>
      </c>
      <c r="E146" s="32" t="s">
        <v>137</v>
      </c>
      <c r="F146" s="14">
        <v>11</v>
      </c>
      <c r="G146" s="14" t="s">
        <v>225</v>
      </c>
      <c r="H146" s="14">
        <v>2</v>
      </c>
      <c r="I146" s="14"/>
      <c r="J146" s="14"/>
    </row>
    <row r="147" spans="1:10" customFormat="1">
      <c r="A147" s="108"/>
      <c r="B147" s="32"/>
      <c r="C147" s="32">
        <v>5</v>
      </c>
      <c r="D147" s="39">
        <f t="shared" si="5"/>
        <v>326.72500000000002</v>
      </c>
      <c r="E147" s="32" t="s">
        <v>160</v>
      </c>
      <c r="F147" s="14">
        <v>17.5</v>
      </c>
      <c r="G147" s="14" t="s">
        <v>208</v>
      </c>
      <c r="H147" s="14">
        <v>0</v>
      </c>
      <c r="I147" s="14"/>
      <c r="J147" s="14"/>
    </row>
    <row r="148" spans="1:10" customFormat="1">
      <c r="A148" s="108"/>
      <c r="B148" s="32" t="s">
        <v>125</v>
      </c>
      <c r="C148" s="32">
        <v>1</v>
      </c>
      <c r="D148" s="39">
        <f t="shared" si="5"/>
        <v>140.02500000000001</v>
      </c>
      <c r="E148" s="32" t="s">
        <v>141</v>
      </c>
      <c r="F148" s="14">
        <v>7.5</v>
      </c>
      <c r="G148" s="14" t="s">
        <v>106</v>
      </c>
      <c r="H148" s="14">
        <v>18</v>
      </c>
      <c r="I148" s="14"/>
      <c r="J148" s="14"/>
    </row>
    <row r="149" spans="1:10" customFormat="1">
      <c r="A149" s="108"/>
      <c r="B149" s="32"/>
      <c r="C149" s="32">
        <v>2</v>
      </c>
      <c r="D149" s="39">
        <f t="shared" si="5"/>
        <v>168.03000000000003</v>
      </c>
      <c r="E149" s="32" t="s">
        <v>142</v>
      </c>
      <c r="F149" s="14">
        <v>9</v>
      </c>
      <c r="G149" s="14" t="s">
        <v>105</v>
      </c>
      <c r="H149" s="14">
        <v>11</v>
      </c>
      <c r="I149" s="14"/>
      <c r="J149" s="14"/>
    </row>
    <row r="150" spans="1:10" customFormat="1">
      <c r="A150" s="108"/>
      <c r="B150" s="32"/>
      <c r="C150" s="32">
        <v>3</v>
      </c>
      <c r="D150" s="39">
        <f t="shared" si="5"/>
        <v>168.03000000000003</v>
      </c>
      <c r="E150" s="32" t="s">
        <v>142</v>
      </c>
      <c r="F150" s="14">
        <v>9</v>
      </c>
      <c r="G150" s="14" t="s">
        <v>105</v>
      </c>
      <c r="H150" s="14">
        <v>0</v>
      </c>
      <c r="I150" s="14"/>
      <c r="J150" s="14"/>
    </row>
    <row r="151" spans="1:10" customFormat="1">
      <c r="A151" s="108"/>
      <c r="B151" s="32"/>
      <c r="C151" s="32">
        <v>4</v>
      </c>
      <c r="D151" s="39">
        <f t="shared" si="5"/>
        <v>177.36500000000001</v>
      </c>
      <c r="E151" s="32" t="s">
        <v>142</v>
      </c>
      <c r="F151" s="14">
        <v>9.5</v>
      </c>
      <c r="G151" s="14" t="s">
        <v>105</v>
      </c>
      <c r="H151" s="14">
        <v>0</v>
      </c>
      <c r="I151" s="14"/>
      <c r="J151" s="14"/>
    </row>
    <row r="152" spans="1:10" s="15" customFormat="1">
      <c r="A152" s="105"/>
      <c r="B152" s="37"/>
      <c r="C152" s="37">
        <v>5</v>
      </c>
      <c r="D152" s="38">
        <f t="shared" si="5"/>
        <v>172.69750000000002</v>
      </c>
      <c r="E152" s="37" t="s">
        <v>142</v>
      </c>
      <c r="F152" s="16">
        <v>9.25</v>
      </c>
      <c r="G152" s="16" t="s">
        <v>105</v>
      </c>
      <c r="H152" s="16">
        <v>3</v>
      </c>
      <c r="I152" s="16"/>
      <c r="J152" s="16"/>
    </row>
    <row r="153" spans="1:10">
      <c r="A153" s="105"/>
      <c r="B153" s="43" t="s">
        <v>217</v>
      </c>
      <c r="C153" s="43">
        <v>1</v>
      </c>
      <c r="G153" s="53"/>
      <c r="H153" s="53">
        <v>5</v>
      </c>
    </row>
    <row r="154" spans="1:10">
      <c r="A154" s="105"/>
      <c r="C154" s="43">
        <v>2</v>
      </c>
      <c r="G154" s="53"/>
      <c r="H154" s="53">
        <v>8</v>
      </c>
    </row>
    <row r="155" spans="1:10">
      <c r="A155" s="105"/>
      <c r="C155" s="43">
        <v>3</v>
      </c>
      <c r="G155" s="53"/>
      <c r="H155" s="53">
        <v>1</v>
      </c>
    </row>
    <row r="156" spans="1:10">
      <c r="A156" s="105"/>
      <c r="C156" s="43">
        <v>4</v>
      </c>
      <c r="H156" s="53">
        <v>10</v>
      </c>
    </row>
    <row r="157" spans="1:10">
      <c r="A157" s="105"/>
      <c r="C157" s="43">
        <v>5</v>
      </c>
      <c r="H157" s="53">
        <v>4</v>
      </c>
    </row>
    <row r="158" spans="1:10">
      <c r="G158" s="53"/>
    </row>
    <row r="159" spans="1:10">
      <c r="G159" s="53"/>
    </row>
    <row r="160" spans="1:10">
      <c r="G160" s="53"/>
    </row>
    <row r="161" spans="7:7">
      <c r="G161" s="53"/>
    </row>
    <row r="162" spans="7:7">
      <c r="G162" s="53"/>
    </row>
    <row r="163" spans="7:7">
      <c r="G163" s="53"/>
    </row>
    <row r="164" spans="7:7">
      <c r="G164" s="53"/>
    </row>
    <row r="165" spans="7:7">
      <c r="G165" s="53"/>
    </row>
    <row r="166" spans="7:7">
      <c r="G166" s="53"/>
    </row>
    <row r="167" spans="7:7">
      <c r="G167" s="53"/>
    </row>
    <row r="168" spans="7:7">
      <c r="G168" s="53"/>
    </row>
    <row r="169" spans="7:7">
      <c r="G169" s="53"/>
    </row>
    <row r="170" spans="7:7">
      <c r="G170" s="53"/>
    </row>
    <row r="171" spans="7:7">
      <c r="G171" s="53"/>
    </row>
    <row r="172" spans="7:7">
      <c r="G172" s="53"/>
    </row>
    <row r="173" spans="7:7">
      <c r="G173" s="53"/>
    </row>
    <row r="174" spans="7:7">
      <c r="G174" s="53"/>
    </row>
    <row r="175" spans="7:7">
      <c r="G175" s="53"/>
    </row>
    <row r="176" spans="7:7">
      <c r="G176" s="53"/>
    </row>
    <row r="177" spans="7:7">
      <c r="G177" s="53"/>
    </row>
    <row r="178" spans="7:7">
      <c r="G178" s="53"/>
    </row>
    <row r="179" spans="7:7">
      <c r="G179" s="53"/>
    </row>
    <row r="180" spans="7:7">
      <c r="G180" s="53"/>
    </row>
    <row r="181" spans="7:7">
      <c r="G181" s="53"/>
    </row>
    <row r="182" spans="7:7">
      <c r="G182" s="53"/>
    </row>
    <row r="183" spans="7:7">
      <c r="G183" s="53"/>
    </row>
    <row r="184" spans="7:7">
      <c r="G184" s="53"/>
    </row>
    <row r="185" spans="7:7">
      <c r="G185" s="53"/>
    </row>
    <row r="186" spans="7:7">
      <c r="G186" s="53"/>
    </row>
    <row r="187" spans="7:7">
      <c r="G187" s="53"/>
    </row>
    <row r="188" spans="7:7">
      <c r="G188" s="53"/>
    </row>
    <row r="189" spans="7:7">
      <c r="G189" s="53"/>
    </row>
    <row r="190" spans="7:7">
      <c r="G190" s="53"/>
    </row>
    <row r="191" spans="7:7">
      <c r="G191" s="53"/>
    </row>
    <row r="192" spans="7:7">
      <c r="G192" s="53"/>
    </row>
    <row r="193" spans="1:7">
      <c r="A193" s="96"/>
      <c r="G193" s="53"/>
    </row>
    <row r="194" spans="1:7">
      <c r="G194" s="53"/>
    </row>
    <row r="195" spans="1:7">
      <c r="G195" s="53"/>
    </row>
    <row r="196" spans="1:7">
      <c r="G196" s="53"/>
    </row>
    <row r="197" spans="1:7">
      <c r="G197" s="53"/>
    </row>
    <row r="198" spans="1:7">
      <c r="G198" s="53"/>
    </row>
    <row r="199" spans="1:7">
      <c r="G199" s="53"/>
    </row>
    <row r="200" spans="1:7">
      <c r="G200" s="53"/>
    </row>
    <row r="201" spans="1:7">
      <c r="G201" s="53"/>
    </row>
    <row r="202" spans="1:7">
      <c r="G202" s="53"/>
    </row>
    <row r="203" spans="1:7">
      <c r="G203" s="53"/>
    </row>
    <row r="204" spans="1:7">
      <c r="G204" s="53"/>
    </row>
    <row r="205" spans="1:7">
      <c r="G205" s="53"/>
    </row>
    <row r="207" spans="1:7">
      <c r="G207" s="53"/>
    </row>
    <row r="208" spans="1:7">
      <c r="G208" s="53"/>
    </row>
    <row r="209" spans="7:7">
      <c r="G209" s="53"/>
    </row>
    <row r="210" spans="7:7">
      <c r="G210" s="53"/>
    </row>
    <row r="211" spans="7:7">
      <c r="G211" s="53"/>
    </row>
    <row r="212" spans="7:7">
      <c r="G212" s="53"/>
    </row>
    <row r="213" spans="7:7">
      <c r="G213" s="53"/>
    </row>
    <row r="214" spans="7:7">
      <c r="G214" s="53"/>
    </row>
    <row r="215" spans="7:7">
      <c r="G215" s="53"/>
    </row>
    <row r="216" spans="7:7">
      <c r="G216" s="53"/>
    </row>
    <row r="218" spans="7:7">
      <c r="G218" s="53"/>
    </row>
    <row r="219" spans="7:7">
      <c r="G219" s="53"/>
    </row>
    <row r="220" spans="7:7">
      <c r="G220" s="53"/>
    </row>
    <row r="221" spans="7:7">
      <c r="G221" s="53"/>
    </row>
    <row r="223" spans="7:7">
      <c r="G223" s="53"/>
    </row>
    <row r="224" spans="7:7">
      <c r="G224" s="53"/>
    </row>
    <row r="233" spans="1:1">
      <c r="A233" s="96"/>
    </row>
    <row r="288" spans="1:1">
      <c r="A288" s="96"/>
    </row>
    <row r="353" spans="1:7">
      <c r="A353" s="96"/>
    </row>
    <row r="358" spans="1:7">
      <c r="A358" s="96"/>
    </row>
    <row r="360" spans="1:7">
      <c r="G360" s="53"/>
    </row>
    <row r="361" spans="1:7">
      <c r="G361" s="53"/>
    </row>
    <row r="362" spans="1:7">
      <c r="G362" s="53"/>
    </row>
    <row r="363" spans="1:7">
      <c r="G363" s="53"/>
    </row>
    <row r="364" spans="1:7">
      <c r="G364" s="53"/>
    </row>
    <row r="365" spans="1:7">
      <c r="G365" s="53"/>
    </row>
    <row r="366" spans="1:7">
      <c r="G366" s="53"/>
    </row>
    <row r="367" spans="1:7">
      <c r="G367" s="53"/>
    </row>
    <row r="368" spans="1:7">
      <c r="G368" s="53"/>
    </row>
    <row r="369" spans="7:7">
      <c r="G369" s="53"/>
    </row>
    <row r="370" spans="7:7">
      <c r="G370" s="53"/>
    </row>
    <row r="371" spans="7:7">
      <c r="G371" s="53"/>
    </row>
    <row r="372" spans="7:7">
      <c r="G372" s="53"/>
    </row>
    <row r="373" spans="7:7">
      <c r="G373" s="53"/>
    </row>
    <row r="374" spans="7:7">
      <c r="G374" s="53"/>
    </row>
    <row r="375" spans="7:7">
      <c r="G375" s="53"/>
    </row>
    <row r="376" spans="7:7">
      <c r="G376" s="53"/>
    </row>
    <row r="378" spans="7:7">
      <c r="G378" s="53"/>
    </row>
    <row r="379" spans="7:7">
      <c r="G379" s="53"/>
    </row>
    <row r="380" spans="7:7">
      <c r="G380" s="53"/>
    </row>
    <row r="381" spans="7:7">
      <c r="G381" s="53"/>
    </row>
    <row r="383" spans="7:7">
      <c r="G383" s="53"/>
    </row>
    <row r="384" spans="7:7">
      <c r="G384" s="53"/>
    </row>
    <row r="385" spans="7:7">
      <c r="G385" s="53"/>
    </row>
    <row r="386" spans="7:7">
      <c r="G386" s="53"/>
    </row>
    <row r="388" spans="7:7">
      <c r="G388" s="53"/>
    </row>
    <row r="389" spans="7:7">
      <c r="G389" s="53"/>
    </row>
    <row r="390" spans="7:7">
      <c r="G390" s="53"/>
    </row>
    <row r="391" spans="7:7">
      <c r="G391" s="53"/>
    </row>
    <row r="392" spans="7:7">
      <c r="G392" s="53"/>
    </row>
    <row r="393" spans="7:7">
      <c r="G393" s="53"/>
    </row>
    <row r="394" spans="7:7">
      <c r="G394" s="53"/>
    </row>
    <row r="395" spans="7:7">
      <c r="G395" s="53"/>
    </row>
    <row r="396" spans="7:7">
      <c r="G396" s="53"/>
    </row>
    <row r="397" spans="7:7">
      <c r="G397" s="53"/>
    </row>
    <row r="398" spans="7:7">
      <c r="G398" s="53"/>
    </row>
    <row r="399" spans="7:7">
      <c r="G399" s="53"/>
    </row>
    <row r="400" spans="7:7">
      <c r="G400" s="53"/>
    </row>
    <row r="401" spans="7:7">
      <c r="G401" s="53"/>
    </row>
    <row r="402" spans="7:7">
      <c r="G402" s="53"/>
    </row>
    <row r="423" spans="7:7">
      <c r="G423" s="43"/>
    </row>
    <row r="424" spans="7:7">
      <c r="G424" s="43"/>
    </row>
    <row r="425" spans="7:7">
      <c r="G425" s="43"/>
    </row>
    <row r="426" spans="7:7">
      <c r="G426" s="43"/>
    </row>
    <row r="427" spans="7:7">
      <c r="G427" s="43"/>
    </row>
    <row r="428" spans="7:7">
      <c r="G428" s="53"/>
    </row>
    <row r="429" spans="7:7">
      <c r="G429" s="53"/>
    </row>
    <row r="430" spans="7:7">
      <c r="G430" s="53"/>
    </row>
    <row r="431" spans="7:7">
      <c r="G431" s="53"/>
    </row>
    <row r="432" spans="7:7">
      <c r="G432" s="53"/>
    </row>
    <row r="433" spans="1:7">
      <c r="G433" s="53"/>
    </row>
    <row r="434" spans="1:7">
      <c r="G434" s="53"/>
    </row>
    <row r="435" spans="1:7">
      <c r="G435" s="53"/>
    </row>
    <row r="436" spans="1:7">
      <c r="G436" s="53"/>
    </row>
    <row r="438" spans="1:7">
      <c r="A438" s="96"/>
      <c r="G438" s="53"/>
    </row>
    <row r="439" spans="1:7">
      <c r="G439" s="53"/>
    </row>
    <row r="440" spans="1:7">
      <c r="G440" s="53"/>
    </row>
    <row r="441" spans="1:7">
      <c r="G441" s="53"/>
    </row>
    <row r="442" spans="1:7">
      <c r="G442" s="53"/>
    </row>
    <row r="443" spans="1:7">
      <c r="G443" s="53"/>
    </row>
    <row r="444" spans="1:7">
      <c r="G444" s="53"/>
    </row>
    <row r="445" spans="1:7">
      <c r="G445" s="53"/>
    </row>
    <row r="446" spans="1:7">
      <c r="G446" s="53"/>
    </row>
    <row r="447" spans="1:7">
      <c r="G447" s="53"/>
    </row>
    <row r="448" spans="1:7">
      <c r="A448" s="96"/>
      <c r="G448" s="53"/>
    </row>
    <row r="449" spans="7:7">
      <c r="G449" s="53"/>
    </row>
    <row r="450" spans="7:7">
      <c r="G450" s="53"/>
    </row>
    <row r="451" spans="7:7">
      <c r="G451" s="53"/>
    </row>
    <row r="452" spans="7:7">
      <c r="G452" s="53"/>
    </row>
    <row r="453" spans="7:7">
      <c r="G453" s="53"/>
    </row>
    <row r="454" spans="7:7">
      <c r="G454" s="53"/>
    </row>
    <row r="455" spans="7:7">
      <c r="G455" s="53"/>
    </row>
    <row r="456" spans="7:7">
      <c r="G456" s="53"/>
    </row>
    <row r="457" spans="7:7">
      <c r="G457" s="53"/>
    </row>
    <row r="458" spans="7:7">
      <c r="G458" s="53"/>
    </row>
    <row r="459" spans="7:7">
      <c r="G459" s="53"/>
    </row>
    <row r="460" spans="7:7">
      <c r="G460" s="53"/>
    </row>
    <row r="461" spans="7:7">
      <c r="G461" s="53"/>
    </row>
    <row r="462" spans="7:7">
      <c r="G462" s="53"/>
    </row>
    <row r="463" spans="7:7">
      <c r="G463" s="53"/>
    </row>
    <row r="464" spans="7:7">
      <c r="G464" s="53"/>
    </row>
    <row r="465" spans="7:7">
      <c r="G465" s="53"/>
    </row>
    <row r="466" spans="7:7">
      <c r="G466" s="53"/>
    </row>
    <row r="467" spans="7:7">
      <c r="G467" s="53"/>
    </row>
    <row r="523" spans="1:1">
      <c r="A523" s="96"/>
    </row>
    <row r="548" spans="1:1">
      <c r="A548" s="96"/>
    </row>
    <row r="646" spans="1:10">
      <c r="A646" s="96"/>
    </row>
    <row r="648" spans="1:10">
      <c r="G648" s="93"/>
      <c r="H648" s="50"/>
      <c r="I648" s="50"/>
      <c r="J648" s="50"/>
    </row>
    <row r="649" spans="1:10">
      <c r="G649" s="93"/>
      <c r="H649" s="50"/>
      <c r="I649" s="50"/>
      <c r="J649" s="50"/>
    </row>
    <row r="650" spans="1:10">
      <c r="G650" s="93"/>
      <c r="H650" s="50"/>
      <c r="I650" s="50"/>
      <c r="J650" s="50"/>
    </row>
    <row r="651" spans="1:10">
      <c r="G651" s="93"/>
      <c r="H651" s="50"/>
      <c r="I651" s="50"/>
      <c r="J651" s="50"/>
    </row>
    <row r="652" spans="1:10">
      <c r="G652" s="93"/>
      <c r="H652" s="50"/>
      <c r="I652" s="50"/>
      <c r="J652" s="50"/>
    </row>
    <row r="653" spans="1:10">
      <c r="G653" s="93"/>
      <c r="H653" s="50"/>
      <c r="I653" s="50"/>
      <c r="J653" s="50"/>
    </row>
    <row r="654" spans="1:10">
      <c r="G654" s="93"/>
      <c r="H654" s="50"/>
      <c r="I654" s="50"/>
      <c r="J654" s="50"/>
    </row>
    <row r="655" spans="1:10">
      <c r="G655" s="93"/>
      <c r="H655" s="50"/>
      <c r="I655" s="50"/>
      <c r="J655" s="50"/>
    </row>
    <row r="656" spans="1:10">
      <c r="G656" s="93"/>
      <c r="H656" s="50"/>
      <c r="I656" s="50"/>
      <c r="J656" s="50"/>
    </row>
    <row r="657" spans="7:11">
      <c r="G657" s="93"/>
      <c r="H657" s="50"/>
      <c r="I657" s="50"/>
      <c r="J657" s="50"/>
    </row>
    <row r="658" spans="7:11">
      <c r="G658" s="93"/>
      <c r="H658" s="50"/>
      <c r="I658" s="50"/>
      <c r="J658" s="50"/>
    </row>
    <row r="659" spans="7:11">
      <c r="G659" s="93"/>
      <c r="H659" s="50"/>
      <c r="I659" s="50"/>
      <c r="J659" s="50"/>
    </row>
    <row r="660" spans="7:11">
      <c r="G660" s="93"/>
      <c r="H660" s="50"/>
      <c r="I660" s="50"/>
      <c r="J660" s="50"/>
    </row>
    <row r="661" spans="7:11">
      <c r="G661" s="93"/>
      <c r="H661" s="50"/>
      <c r="I661" s="50"/>
      <c r="J661" s="50"/>
    </row>
    <row r="672" spans="7:11">
      <c r="K672" s="70"/>
    </row>
    <row r="673" spans="11:11">
      <c r="K673" s="70"/>
    </row>
    <row r="674" spans="11:11">
      <c r="K674" s="70"/>
    </row>
    <row r="675" spans="11:11">
      <c r="K675" s="70"/>
    </row>
    <row r="676" spans="11:11">
      <c r="K676" s="70"/>
    </row>
    <row r="677" spans="11:11">
      <c r="K677" s="70"/>
    </row>
    <row r="678" spans="11:11">
      <c r="K678" s="70"/>
    </row>
    <row r="679" spans="11:11">
      <c r="K679" s="70"/>
    </row>
    <row r="680" spans="11:11">
      <c r="K680" s="70"/>
    </row>
    <row r="681" spans="11:11">
      <c r="K681" s="70"/>
    </row>
    <row r="682" spans="11:11">
      <c r="K682" s="70"/>
    </row>
    <row r="683" spans="11:11">
      <c r="K683" s="70"/>
    </row>
    <row r="684" spans="11:11">
      <c r="K684" s="70"/>
    </row>
    <row r="685" spans="11:11">
      <c r="K685" s="70"/>
    </row>
    <row r="686" spans="11:11">
      <c r="K686" s="70"/>
    </row>
    <row r="687" spans="11:11">
      <c r="K687" s="70"/>
    </row>
    <row r="688" spans="11:11">
      <c r="K688" s="70"/>
    </row>
    <row r="689" spans="1:11">
      <c r="K689" s="70"/>
    </row>
    <row r="691" spans="1:11">
      <c r="K691" s="70"/>
    </row>
    <row r="692" spans="1:11">
      <c r="K692" s="70"/>
    </row>
    <row r="693" spans="1:11">
      <c r="K693" s="70"/>
    </row>
    <row r="694" spans="1:11">
      <c r="K694" s="70"/>
    </row>
    <row r="696" spans="1:11">
      <c r="A696" s="96"/>
    </row>
    <row r="807" spans="1:1">
      <c r="A807" s="96"/>
    </row>
    <row r="973" spans="1:1">
      <c r="A973" s="96"/>
    </row>
    <row r="1033" spans="1:1">
      <c r="A1033" s="96"/>
    </row>
    <row r="1169" spans="1:1">
      <c r="A1169" s="96"/>
    </row>
    <row r="1294" spans="1:1">
      <c r="A1294" s="96"/>
    </row>
    <row r="1370" spans="1:1">
      <c r="A1370" s="96"/>
    </row>
    <row r="1431" spans="1:1">
      <c r="A1431" s="96"/>
    </row>
    <row r="1506" spans="1:1">
      <c r="A1506" s="96"/>
    </row>
    <row r="1566" spans="1:1">
      <c r="A1566" s="96"/>
    </row>
  </sheetData>
  <phoneticPr fontId="15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1"/>
  <sheetViews>
    <sheetView tabSelected="1" topLeftCell="A89" zoomScale="125" workbookViewId="0">
      <selection activeCell="G3" sqref="G3"/>
    </sheetView>
  </sheetViews>
  <sheetFormatPr baseColWidth="10" defaultRowHeight="13" x14ac:dyDescent="0"/>
  <cols>
    <col min="1" max="2" width="10.7109375" style="43"/>
    <col min="3" max="3" width="4.85546875" style="43" customWidth="1"/>
    <col min="4" max="4" width="8.28515625" style="43" customWidth="1"/>
    <col min="5" max="5" width="10.7109375" style="43"/>
    <col min="6" max="6" width="8.140625" style="43" customWidth="1"/>
    <col min="7" max="7" width="12.7109375" style="53" customWidth="1"/>
    <col min="8" max="8" width="9.85546875" style="53" customWidth="1"/>
    <col min="9" max="10" width="17" style="53" customWidth="1"/>
    <col min="11" max="11" width="7.28515625" style="43" customWidth="1"/>
    <col min="12" max="12" width="17.140625" style="50" customWidth="1"/>
    <col min="13" max="16384" width="10.7109375" style="50"/>
  </cols>
  <sheetData>
    <row r="1" spans="1:12" customFormat="1">
      <c r="A1" s="65"/>
      <c r="B1" s="65"/>
      <c r="C1" s="65"/>
      <c r="D1" s="65"/>
      <c r="E1" s="65"/>
      <c r="F1" s="65"/>
      <c r="G1" s="14"/>
      <c r="H1" s="14"/>
      <c r="I1" s="14"/>
      <c r="J1" s="14"/>
      <c r="K1" s="37"/>
      <c r="L1" s="15"/>
    </row>
    <row r="2" spans="1:12" customFormat="1" ht="37" customHeight="1" thickBot="1">
      <c r="A2" s="29" t="s">
        <v>148</v>
      </c>
      <c r="B2" s="29" t="s">
        <v>196</v>
      </c>
      <c r="C2" s="29" t="s">
        <v>166</v>
      </c>
      <c r="D2" s="30" t="s">
        <v>132</v>
      </c>
      <c r="E2" s="29" t="s">
        <v>199</v>
      </c>
      <c r="F2" s="98" t="s">
        <v>157</v>
      </c>
      <c r="G2" s="55" t="s">
        <v>59</v>
      </c>
      <c r="H2" s="14"/>
      <c r="I2" s="14"/>
      <c r="J2" s="14"/>
      <c r="K2" s="100"/>
      <c r="L2" s="101"/>
    </row>
    <row r="3" spans="1:12" customFormat="1" ht="14" thickTop="1">
      <c r="A3" s="107">
        <v>38641</v>
      </c>
      <c r="B3" s="65" t="s">
        <v>82</v>
      </c>
      <c r="C3" s="65">
        <v>1</v>
      </c>
      <c r="D3" s="65">
        <v>386</v>
      </c>
      <c r="E3" s="65" t="s">
        <v>119</v>
      </c>
      <c r="F3" s="43">
        <v>8</v>
      </c>
      <c r="G3" s="14"/>
      <c r="H3" s="14"/>
      <c r="I3" s="14"/>
      <c r="J3" s="14"/>
      <c r="K3" s="37"/>
      <c r="L3" s="15"/>
    </row>
    <row r="4" spans="1:12" customFormat="1">
      <c r="A4" s="108"/>
      <c r="B4" s="65"/>
      <c r="C4" s="65">
        <v>2</v>
      </c>
      <c r="D4" s="65">
        <v>197</v>
      </c>
      <c r="E4" s="65" t="s">
        <v>91</v>
      </c>
      <c r="F4" s="43">
        <v>8</v>
      </c>
      <c r="G4" s="14"/>
      <c r="H4" s="14"/>
      <c r="I4" s="14"/>
      <c r="J4" s="14"/>
      <c r="K4" s="37"/>
      <c r="L4" s="15"/>
    </row>
    <row r="5" spans="1:12" customFormat="1">
      <c r="A5" s="108"/>
      <c r="B5" s="65"/>
      <c r="C5" s="65">
        <v>3</v>
      </c>
      <c r="D5" s="65">
        <v>304</v>
      </c>
      <c r="E5" s="65" t="s">
        <v>50</v>
      </c>
      <c r="F5" s="43">
        <v>9</v>
      </c>
      <c r="G5" s="14"/>
      <c r="H5" s="14"/>
      <c r="I5" s="14"/>
      <c r="J5" s="14"/>
      <c r="K5" s="37"/>
      <c r="L5" s="15"/>
    </row>
    <row r="6" spans="1:12" customFormat="1">
      <c r="A6" s="108"/>
      <c r="B6" s="65"/>
      <c r="C6" s="65">
        <v>4</v>
      </c>
      <c r="D6" s="65">
        <v>293</v>
      </c>
      <c r="E6" s="65" t="s">
        <v>50</v>
      </c>
      <c r="F6" s="65">
        <v>2</v>
      </c>
      <c r="G6" s="14"/>
      <c r="H6" s="14"/>
      <c r="I6" s="14"/>
      <c r="J6" s="14"/>
      <c r="K6" s="37"/>
      <c r="L6" s="15"/>
    </row>
    <row r="7" spans="1:12" customFormat="1">
      <c r="A7" s="108"/>
      <c r="B7" s="65"/>
      <c r="C7" s="65">
        <v>5</v>
      </c>
      <c r="D7" s="65">
        <v>135</v>
      </c>
      <c r="E7" s="65" t="s">
        <v>165</v>
      </c>
      <c r="F7" s="65" t="s">
        <v>168</v>
      </c>
      <c r="G7" s="14"/>
      <c r="H7" s="14"/>
      <c r="I7" s="14"/>
      <c r="J7" s="14"/>
      <c r="K7" s="37"/>
      <c r="L7" s="15"/>
    </row>
    <row r="8" spans="1:12" customFormat="1">
      <c r="A8" s="108"/>
      <c r="B8" s="65" t="s">
        <v>35</v>
      </c>
      <c r="C8" s="65">
        <v>1</v>
      </c>
      <c r="D8" s="65">
        <v>316</v>
      </c>
      <c r="E8" s="65" t="s">
        <v>50</v>
      </c>
      <c r="F8" s="43">
        <v>4</v>
      </c>
      <c r="G8" s="14"/>
      <c r="H8" s="14"/>
      <c r="I8" s="14"/>
      <c r="J8" s="14"/>
      <c r="K8" s="37"/>
      <c r="L8" s="15"/>
    </row>
    <row r="9" spans="1:12" customFormat="1">
      <c r="A9" s="108"/>
      <c r="B9" s="65"/>
      <c r="C9" s="65">
        <v>2</v>
      </c>
      <c r="D9" s="65">
        <v>306</v>
      </c>
      <c r="E9" s="65" t="s">
        <v>50</v>
      </c>
      <c r="F9" s="43">
        <v>5</v>
      </c>
      <c r="G9" s="14"/>
      <c r="H9" s="14"/>
      <c r="I9" s="14"/>
      <c r="J9" s="14"/>
      <c r="K9" s="37"/>
      <c r="L9" s="15"/>
    </row>
    <row r="10" spans="1:12" customFormat="1">
      <c r="A10" s="108"/>
      <c r="B10" s="65"/>
      <c r="C10" s="65">
        <v>3</v>
      </c>
      <c r="D10" s="65">
        <f>343+182</f>
        <v>525</v>
      </c>
      <c r="E10" s="65" t="s">
        <v>55</v>
      </c>
      <c r="F10" s="43">
        <v>1</v>
      </c>
      <c r="G10" s="14"/>
      <c r="H10" s="14"/>
      <c r="I10" s="14"/>
      <c r="J10" s="14"/>
      <c r="K10" s="37"/>
      <c r="L10" s="15"/>
    </row>
    <row r="11" spans="1:12" customFormat="1">
      <c r="A11" s="108"/>
      <c r="B11" s="65"/>
      <c r="C11" s="65">
        <v>4</v>
      </c>
      <c r="D11" s="65">
        <v>389</v>
      </c>
      <c r="E11" s="65" t="s">
        <v>119</v>
      </c>
      <c r="F11" s="43">
        <v>3</v>
      </c>
      <c r="G11" s="14"/>
      <c r="H11" s="14"/>
      <c r="I11" s="14"/>
      <c r="J11" s="14"/>
      <c r="K11" s="37"/>
      <c r="L11" s="15"/>
    </row>
    <row r="12" spans="1:12" customFormat="1">
      <c r="A12" s="108"/>
      <c r="B12" s="65"/>
      <c r="C12" s="65">
        <v>5</v>
      </c>
      <c r="D12" s="65">
        <v>112</v>
      </c>
      <c r="E12" s="65" t="s">
        <v>134</v>
      </c>
      <c r="F12" s="43">
        <v>3</v>
      </c>
      <c r="G12" s="14"/>
      <c r="H12" s="14"/>
      <c r="I12" s="14"/>
      <c r="J12" s="14"/>
      <c r="K12" s="37"/>
      <c r="L12" s="15"/>
    </row>
    <row r="13" spans="1:12" customFormat="1">
      <c r="A13" s="108"/>
      <c r="B13" s="65" t="s">
        <v>79</v>
      </c>
      <c r="C13" s="65">
        <v>1</v>
      </c>
      <c r="D13" s="65">
        <v>527</v>
      </c>
      <c r="E13" s="65" t="s">
        <v>135</v>
      </c>
      <c r="F13" s="43">
        <v>15</v>
      </c>
      <c r="G13" s="14"/>
      <c r="H13" s="14"/>
      <c r="I13" s="14"/>
      <c r="J13" s="14"/>
      <c r="K13" s="37"/>
      <c r="L13" s="15"/>
    </row>
    <row r="14" spans="1:12" customFormat="1">
      <c r="A14" s="108"/>
      <c r="B14" s="65"/>
      <c r="C14" s="65">
        <v>2</v>
      </c>
      <c r="D14" s="65">
        <v>499</v>
      </c>
      <c r="E14" s="65" t="s">
        <v>55</v>
      </c>
      <c r="F14" s="43">
        <v>6</v>
      </c>
      <c r="G14" s="14"/>
      <c r="H14" s="53"/>
      <c r="I14" s="14"/>
      <c r="J14" s="14"/>
      <c r="K14" s="14"/>
      <c r="L14" s="65"/>
    </row>
    <row r="15" spans="1:12" customFormat="1">
      <c r="A15" s="108"/>
      <c r="B15" s="65"/>
      <c r="C15" s="65">
        <v>3</v>
      </c>
      <c r="D15" s="65">
        <v>535</v>
      </c>
      <c r="E15" s="65" t="s">
        <v>135</v>
      </c>
      <c r="F15" s="43">
        <v>6</v>
      </c>
      <c r="G15" s="14"/>
      <c r="H15" s="53"/>
      <c r="I15" s="65"/>
      <c r="J15" s="14"/>
      <c r="K15" s="14"/>
      <c r="L15" s="50"/>
    </row>
    <row r="16" spans="1:12" customFormat="1">
      <c r="A16" s="108"/>
      <c r="B16" s="65"/>
      <c r="C16" s="65">
        <v>4</v>
      </c>
      <c r="D16" s="65">
        <v>503</v>
      </c>
      <c r="E16" s="65" t="s">
        <v>55</v>
      </c>
      <c r="F16" s="43">
        <v>0</v>
      </c>
      <c r="G16" s="14"/>
      <c r="H16" s="53"/>
      <c r="I16" s="14"/>
      <c r="J16" s="14"/>
      <c r="K16" s="14"/>
      <c r="L16" s="65"/>
    </row>
    <row r="17" spans="1:12" customFormat="1">
      <c r="A17" s="108"/>
      <c r="B17" s="65"/>
      <c r="C17" s="65">
        <v>5</v>
      </c>
      <c r="D17" s="65">
        <v>501</v>
      </c>
      <c r="E17" s="65" t="s">
        <v>55</v>
      </c>
      <c r="F17" s="43">
        <v>1</v>
      </c>
      <c r="G17" s="14"/>
      <c r="H17" s="53"/>
      <c r="I17" s="14"/>
      <c r="J17" s="14"/>
      <c r="K17" s="14"/>
      <c r="L17" s="65"/>
    </row>
    <row r="18" spans="1:12" customFormat="1">
      <c r="A18" s="108"/>
      <c r="B18" s="65" t="s">
        <v>52</v>
      </c>
      <c r="C18" s="65">
        <v>1</v>
      </c>
      <c r="D18" s="65">
        <v>196</v>
      </c>
      <c r="E18" s="65" t="s">
        <v>31</v>
      </c>
      <c r="F18" s="43">
        <v>2</v>
      </c>
      <c r="G18" s="14"/>
      <c r="H18" s="53"/>
      <c r="I18" s="14"/>
      <c r="J18" s="14"/>
      <c r="K18" s="14"/>
      <c r="L18" s="65"/>
    </row>
    <row r="19" spans="1:12" customFormat="1">
      <c r="A19" s="108"/>
      <c r="B19" s="65"/>
      <c r="C19" s="65">
        <v>2</v>
      </c>
      <c r="D19" s="65">
        <v>115</v>
      </c>
      <c r="E19" s="65" t="s">
        <v>165</v>
      </c>
      <c r="F19" s="43">
        <v>2</v>
      </c>
      <c r="G19" s="14"/>
      <c r="H19" s="53"/>
      <c r="I19" s="14"/>
      <c r="J19" s="14"/>
      <c r="K19" s="14"/>
      <c r="L19" s="65"/>
    </row>
    <row r="20" spans="1:12" customFormat="1">
      <c r="A20" s="108"/>
      <c r="B20" s="65"/>
      <c r="C20" s="65">
        <v>3</v>
      </c>
      <c r="D20" s="65">
        <v>332</v>
      </c>
      <c r="E20" s="65" t="s">
        <v>50</v>
      </c>
      <c r="F20" s="43">
        <v>3</v>
      </c>
      <c r="G20" s="14"/>
      <c r="H20" s="53"/>
      <c r="I20" s="14"/>
      <c r="J20" s="14"/>
      <c r="K20" s="14"/>
      <c r="L20" s="65"/>
    </row>
    <row r="21" spans="1:12" customFormat="1">
      <c r="A21" s="108"/>
      <c r="B21" s="65"/>
      <c r="C21" s="65">
        <v>4</v>
      </c>
      <c r="D21" s="65">
        <v>338</v>
      </c>
      <c r="E21" s="65" t="s">
        <v>50</v>
      </c>
      <c r="F21" s="43">
        <v>4</v>
      </c>
      <c r="G21" s="14"/>
      <c r="H21" s="53"/>
      <c r="I21" s="53"/>
      <c r="J21" s="14"/>
      <c r="K21" s="14"/>
      <c r="L21" s="65"/>
    </row>
    <row r="22" spans="1:12" customFormat="1">
      <c r="A22" s="108"/>
      <c r="B22" s="65"/>
      <c r="C22" s="65">
        <v>5</v>
      </c>
      <c r="D22" s="65">
        <v>214</v>
      </c>
      <c r="E22" s="65" t="s">
        <v>31</v>
      </c>
      <c r="F22" s="43">
        <v>2</v>
      </c>
      <c r="G22" s="14"/>
      <c r="H22" s="53"/>
      <c r="I22" s="53"/>
      <c r="J22" s="14"/>
      <c r="K22" s="14"/>
      <c r="L22" s="65"/>
    </row>
    <row r="23" spans="1:12" customFormat="1">
      <c r="A23" s="108"/>
      <c r="B23" s="65" t="s">
        <v>89</v>
      </c>
      <c r="C23" s="65">
        <v>1</v>
      </c>
      <c r="D23" s="65">
        <v>321</v>
      </c>
      <c r="E23" s="65" t="s">
        <v>119</v>
      </c>
      <c r="F23" s="43">
        <v>9</v>
      </c>
      <c r="G23" s="14"/>
      <c r="H23" s="53"/>
      <c r="I23" s="53"/>
      <c r="J23" s="14"/>
      <c r="K23" s="14"/>
      <c r="L23" s="65"/>
    </row>
    <row r="24" spans="1:12" customFormat="1">
      <c r="A24" s="108"/>
      <c r="B24" s="65"/>
      <c r="C24" s="65">
        <v>2</v>
      </c>
      <c r="D24" s="65">
        <v>201</v>
      </c>
      <c r="E24" s="65" t="s">
        <v>31</v>
      </c>
      <c r="F24" s="43">
        <v>14</v>
      </c>
      <c r="G24" s="14"/>
      <c r="H24" s="53"/>
      <c r="I24" s="53"/>
      <c r="J24" s="14"/>
      <c r="K24" s="14"/>
      <c r="L24" s="65"/>
    </row>
    <row r="25" spans="1:12" customFormat="1">
      <c r="A25" s="108"/>
      <c r="B25" s="65"/>
      <c r="C25" s="65">
        <v>3</v>
      </c>
      <c r="D25" s="65">
        <v>304</v>
      </c>
      <c r="E25" s="65" t="s">
        <v>119</v>
      </c>
      <c r="F25" s="43">
        <v>6</v>
      </c>
      <c r="G25" s="14"/>
      <c r="H25" s="14"/>
      <c r="I25" s="14"/>
      <c r="J25" s="14"/>
      <c r="K25" s="65"/>
    </row>
    <row r="26" spans="1:12" customFormat="1">
      <c r="A26" s="108"/>
      <c r="B26" s="65"/>
      <c r="C26" s="65">
        <v>4</v>
      </c>
      <c r="D26" s="65">
        <v>317</v>
      </c>
      <c r="E26" s="65" t="s">
        <v>119</v>
      </c>
      <c r="F26" s="43">
        <v>4</v>
      </c>
      <c r="G26" s="14"/>
      <c r="H26" s="14"/>
      <c r="I26" s="14"/>
      <c r="J26" s="14"/>
      <c r="K26" s="65"/>
    </row>
    <row r="27" spans="1:12" customFormat="1">
      <c r="A27" s="108"/>
      <c r="B27" s="65"/>
      <c r="C27" s="65">
        <v>5</v>
      </c>
      <c r="D27" s="65">
        <v>307</v>
      </c>
      <c r="E27" s="65" t="s">
        <v>119</v>
      </c>
      <c r="F27" s="43">
        <v>9</v>
      </c>
      <c r="G27" s="14"/>
      <c r="H27" s="14"/>
      <c r="I27" s="14"/>
      <c r="J27" s="14"/>
      <c r="K27" s="65"/>
    </row>
    <row r="28" spans="1:12" customFormat="1">
      <c r="A28" s="108"/>
      <c r="B28" s="65" t="s">
        <v>117</v>
      </c>
      <c r="C28" s="65">
        <v>1</v>
      </c>
      <c r="D28" s="65">
        <f>240+105</f>
        <v>345</v>
      </c>
      <c r="E28" s="65" t="s">
        <v>50</v>
      </c>
      <c r="F28" s="43">
        <v>5</v>
      </c>
      <c r="G28" s="14"/>
      <c r="H28" s="14"/>
      <c r="I28" s="14"/>
      <c r="J28" s="14"/>
      <c r="K28" s="65"/>
    </row>
    <row r="29" spans="1:12" customFormat="1">
      <c r="A29" s="108"/>
      <c r="B29" s="65"/>
      <c r="C29" s="65">
        <v>2</v>
      </c>
      <c r="D29" s="65">
        <f>271+111</f>
        <v>382</v>
      </c>
      <c r="E29" s="65" t="s">
        <v>119</v>
      </c>
      <c r="F29" s="43">
        <v>4</v>
      </c>
      <c r="G29" s="14"/>
      <c r="H29" s="14"/>
      <c r="I29" s="14"/>
      <c r="J29" s="14"/>
      <c r="K29" s="65"/>
    </row>
    <row r="30" spans="1:12" customFormat="1">
      <c r="A30" s="108"/>
      <c r="B30" s="65"/>
      <c r="C30" s="65">
        <v>3</v>
      </c>
      <c r="D30" s="65">
        <v>412</v>
      </c>
      <c r="E30" s="65" t="s">
        <v>119</v>
      </c>
      <c r="F30" s="43">
        <v>4</v>
      </c>
      <c r="G30" s="14"/>
      <c r="H30" s="14"/>
      <c r="I30" s="14"/>
      <c r="J30" s="14"/>
      <c r="K30" s="65"/>
    </row>
    <row r="31" spans="1:12" customFormat="1">
      <c r="A31" s="108"/>
      <c r="B31" s="65"/>
      <c r="C31" s="65">
        <v>4</v>
      </c>
      <c r="D31" s="65">
        <v>108</v>
      </c>
      <c r="E31" s="65" t="s">
        <v>134</v>
      </c>
      <c r="F31" s="43">
        <v>1</v>
      </c>
      <c r="G31" s="14"/>
      <c r="H31" s="14"/>
      <c r="I31" s="14"/>
      <c r="J31" s="14"/>
      <c r="K31" s="65"/>
    </row>
    <row r="32" spans="1:12" customFormat="1">
      <c r="A32" s="108"/>
      <c r="B32" s="65"/>
      <c r="C32" s="65">
        <v>5</v>
      </c>
      <c r="D32" s="65">
        <v>410</v>
      </c>
      <c r="E32" s="65" t="s">
        <v>119</v>
      </c>
      <c r="F32" s="43">
        <v>0</v>
      </c>
      <c r="G32" s="14"/>
      <c r="H32" s="14"/>
      <c r="I32" s="14"/>
      <c r="J32" s="14"/>
      <c r="K32" s="65"/>
    </row>
    <row r="33" spans="1:11" customFormat="1">
      <c r="A33" s="108"/>
      <c r="B33" s="115" t="s">
        <v>216</v>
      </c>
      <c r="C33" s="65">
        <v>1</v>
      </c>
      <c r="D33" s="65"/>
      <c r="E33" s="65"/>
      <c r="F33" s="43">
        <v>5</v>
      </c>
      <c r="G33" s="14"/>
      <c r="H33" s="14"/>
      <c r="I33" s="14"/>
      <c r="J33" s="14"/>
      <c r="K33" s="65"/>
    </row>
    <row r="34" spans="1:11" customFormat="1">
      <c r="A34" s="108"/>
      <c r="B34" s="122"/>
      <c r="C34" s="65">
        <v>2</v>
      </c>
      <c r="D34" s="65"/>
      <c r="E34" s="65"/>
      <c r="F34" s="43">
        <v>6</v>
      </c>
      <c r="G34" s="14"/>
      <c r="H34" s="14"/>
      <c r="I34" s="14"/>
      <c r="J34" s="14"/>
      <c r="K34" s="65"/>
    </row>
    <row r="35" spans="1:11" customFormat="1">
      <c r="A35" s="108"/>
      <c r="B35" s="43"/>
      <c r="C35" s="65">
        <v>3</v>
      </c>
      <c r="D35" s="65"/>
      <c r="E35" s="65"/>
      <c r="F35" s="43">
        <v>4</v>
      </c>
      <c r="G35" s="14"/>
      <c r="H35" s="53"/>
      <c r="I35" s="14"/>
      <c r="J35" s="14"/>
      <c r="K35" s="65"/>
    </row>
    <row r="36" spans="1:11" customFormat="1">
      <c r="A36" s="108"/>
      <c r="B36" s="43"/>
      <c r="C36" s="65">
        <v>4</v>
      </c>
      <c r="D36" s="65"/>
      <c r="E36" s="65"/>
      <c r="F36" s="43">
        <v>6</v>
      </c>
      <c r="G36" s="14"/>
      <c r="H36" s="53"/>
      <c r="I36" s="14"/>
      <c r="J36" s="14"/>
      <c r="K36" s="65"/>
    </row>
    <row r="37" spans="1:11" customFormat="1">
      <c r="A37" s="108"/>
      <c r="B37" s="43"/>
      <c r="C37" s="65">
        <v>5</v>
      </c>
      <c r="D37" s="65"/>
      <c r="E37" s="65"/>
      <c r="F37" s="43">
        <v>3</v>
      </c>
      <c r="G37" s="14"/>
      <c r="H37" s="53"/>
      <c r="I37" s="14"/>
      <c r="J37" s="14"/>
      <c r="K37" s="65"/>
    </row>
    <row r="38" spans="1:11" customFormat="1">
      <c r="A38" s="108"/>
      <c r="B38" s="65" t="s">
        <v>45</v>
      </c>
      <c r="C38" s="65">
        <v>1</v>
      </c>
      <c r="D38" s="65">
        <v>208</v>
      </c>
      <c r="E38" s="65" t="s">
        <v>31</v>
      </c>
      <c r="F38" s="43">
        <v>2</v>
      </c>
      <c r="G38" s="14"/>
      <c r="H38" s="14"/>
      <c r="I38" s="14"/>
      <c r="J38" s="14"/>
      <c r="K38" s="65"/>
    </row>
    <row r="39" spans="1:11" customFormat="1">
      <c r="A39" s="108"/>
      <c r="B39" s="65"/>
      <c r="C39" s="65">
        <v>2</v>
      </c>
      <c r="D39" s="65">
        <v>180</v>
      </c>
      <c r="E39" s="65" t="s">
        <v>165</v>
      </c>
      <c r="F39" s="43">
        <v>4</v>
      </c>
      <c r="G39" s="14"/>
      <c r="H39" s="14"/>
      <c r="I39" s="14"/>
      <c r="J39" s="14"/>
      <c r="K39" s="65"/>
    </row>
    <row r="40" spans="1:11" customFormat="1">
      <c r="A40" s="108"/>
      <c r="B40" s="65"/>
      <c r="C40" s="65">
        <v>3</v>
      </c>
      <c r="D40" s="65">
        <v>156</v>
      </c>
      <c r="E40" s="65" t="s">
        <v>23</v>
      </c>
      <c r="F40" s="43">
        <v>12</v>
      </c>
      <c r="G40" s="14"/>
      <c r="H40" s="14"/>
      <c r="I40" s="14"/>
      <c r="J40" s="14"/>
      <c r="K40" s="65"/>
    </row>
    <row r="41" spans="1:11" customFormat="1">
      <c r="A41" s="108"/>
      <c r="B41" s="65"/>
      <c r="C41" s="65">
        <v>4</v>
      </c>
      <c r="D41" s="65">
        <v>154</v>
      </c>
      <c r="E41" s="65" t="s">
        <v>23</v>
      </c>
      <c r="F41" s="43">
        <v>5</v>
      </c>
      <c r="G41" s="14"/>
      <c r="H41" s="14"/>
      <c r="I41" s="14"/>
      <c r="J41" s="14"/>
      <c r="K41" s="65"/>
    </row>
    <row r="42" spans="1:11" customFormat="1">
      <c r="A42" s="108"/>
      <c r="B42" s="65"/>
      <c r="C42" s="65">
        <v>5</v>
      </c>
      <c r="D42" s="65">
        <v>209</v>
      </c>
      <c r="E42" s="65" t="s">
        <v>31</v>
      </c>
      <c r="F42" s="43">
        <v>6</v>
      </c>
      <c r="G42" s="14"/>
      <c r="H42" s="14"/>
      <c r="I42" s="14"/>
      <c r="J42" s="14"/>
      <c r="K42" s="65"/>
    </row>
    <row r="43" spans="1:11" customFormat="1">
      <c r="A43" s="108"/>
      <c r="B43" s="65" t="s">
        <v>118</v>
      </c>
      <c r="C43" s="65">
        <v>1</v>
      </c>
      <c r="D43" s="65">
        <v>126</v>
      </c>
      <c r="E43" s="65" t="s">
        <v>134</v>
      </c>
      <c r="F43" s="43">
        <v>6</v>
      </c>
      <c r="G43" s="14"/>
      <c r="H43" s="14"/>
      <c r="I43" s="14"/>
      <c r="J43" s="14"/>
      <c r="K43" s="65"/>
    </row>
    <row r="44" spans="1:11" customFormat="1">
      <c r="A44" s="108"/>
      <c r="B44" s="65"/>
      <c r="C44" s="65">
        <v>2</v>
      </c>
      <c r="D44" s="65">
        <v>126</v>
      </c>
      <c r="E44" s="65" t="s">
        <v>134</v>
      </c>
      <c r="F44" s="43">
        <v>1</v>
      </c>
      <c r="G44" s="14"/>
      <c r="H44" s="14"/>
      <c r="I44" s="14"/>
      <c r="J44" s="14"/>
      <c r="K44" s="65"/>
    </row>
    <row r="45" spans="1:11" customFormat="1">
      <c r="A45" s="108"/>
      <c r="B45" s="65"/>
      <c r="C45" s="65">
        <v>3</v>
      </c>
      <c r="D45" s="65">
        <v>129</v>
      </c>
      <c r="E45" s="65" t="s">
        <v>134</v>
      </c>
      <c r="F45" s="43">
        <v>6</v>
      </c>
      <c r="G45" s="14"/>
      <c r="H45" s="14"/>
      <c r="I45" s="14"/>
      <c r="J45" s="14"/>
      <c r="K45" s="65"/>
    </row>
    <row r="46" spans="1:11" customFormat="1">
      <c r="A46" s="108"/>
      <c r="B46" s="65"/>
      <c r="C46" s="65">
        <v>4</v>
      </c>
      <c r="D46" s="65">
        <v>120</v>
      </c>
      <c r="E46" s="65" t="s">
        <v>134</v>
      </c>
      <c r="F46" s="43">
        <v>4</v>
      </c>
      <c r="G46" s="14"/>
      <c r="H46" s="14"/>
      <c r="I46" s="14"/>
      <c r="J46" s="14"/>
      <c r="K46" s="65"/>
    </row>
    <row r="47" spans="1:11" s="4" customFormat="1">
      <c r="A47" s="106"/>
      <c r="B47" s="22"/>
      <c r="C47" s="22">
        <v>5</v>
      </c>
      <c r="D47" s="22">
        <v>130</v>
      </c>
      <c r="E47" s="22" t="s">
        <v>134</v>
      </c>
      <c r="F47" s="99">
        <v>2</v>
      </c>
      <c r="G47" s="17"/>
      <c r="H47" s="17"/>
      <c r="I47" s="17"/>
      <c r="J47" s="17"/>
      <c r="K47" s="22"/>
    </row>
    <row r="48" spans="1:11" customFormat="1">
      <c r="A48" s="107">
        <v>38643</v>
      </c>
      <c r="B48" s="65" t="s">
        <v>82</v>
      </c>
      <c r="C48" s="65">
        <v>1</v>
      </c>
      <c r="D48" s="65">
        <v>365</v>
      </c>
      <c r="E48" s="65" t="s">
        <v>119</v>
      </c>
      <c r="F48" s="43">
        <v>1</v>
      </c>
      <c r="G48" s="14"/>
      <c r="H48" s="14"/>
      <c r="I48" s="14"/>
      <c r="J48" s="14"/>
      <c r="K48" s="65"/>
    </row>
    <row r="49" spans="1:11" customFormat="1">
      <c r="A49" s="108"/>
      <c r="B49" s="65"/>
      <c r="C49" s="65">
        <v>2</v>
      </c>
      <c r="D49" s="65">
        <v>278</v>
      </c>
      <c r="E49" s="65" t="s">
        <v>50</v>
      </c>
      <c r="F49" s="43">
        <v>6</v>
      </c>
      <c r="G49" s="14"/>
      <c r="H49" s="14"/>
      <c r="I49" s="14"/>
      <c r="J49" s="14"/>
      <c r="K49" s="65"/>
    </row>
    <row r="50" spans="1:11" customFormat="1">
      <c r="A50" s="108"/>
      <c r="B50" s="65"/>
      <c r="C50" s="65">
        <v>3</v>
      </c>
      <c r="D50" s="65">
        <v>185</v>
      </c>
      <c r="E50" s="65" t="s">
        <v>91</v>
      </c>
      <c r="F50" s="43">
        <v>2</v>
      </c>
      <c r="G50" s="14"/>
      <c r="H50" s="14"/>
      <c r="I50" s="14"/>
      <c r="J50" s="14"/>
      <c r="K50" s="65"/>
    </row>
    <row r="51" spans="1:11" customFormat="1">
      <c r="A51" s="108"/>
      <c r="B51" s="65"/>
      <c r="C51" s="65">
        <v>4</v>
      </c>
      <c r="D51" s="65">
        <v>362</v>
      </c>
      <c r="E51" s="65" t="s">
        <v>119</v>
      </c>
      <c r="F51" s="43">
        <v>3</v>
      </c>
      <c r="G51" s="14"/>
      <c r="H51" s="14"/>
      <c r="I51" s="14"/>
      <c r="J51" s="14"/>
      <c r="K51" s="65"/>
    </row>
    <row r="52" spans="1:11" customFormat="1">
      <c r="A52" s="108"/>
      <c r="B52" s="65"/>
      <c r="C52" s="65">
        <v>5</v>
      </c>
      <c r="D52" s="65">
        <v>102</v>
      </c>
      <c r="E52" s="65" t="s">
        <v>81</v>
      </c>
      <c r="F52" s="43">
        <v>2</v>
      </c>
      <c r="G52" s="14"/>
      <c r="H52" s="14"/>
      <c r="I52" s="14"/>
      <c r="J52" s="14"/>
      <c r="K52" s="65"/>
    </row>
    <row r="53" spans="1:11" customFormat="1">
      <c r="A53" s="108"/>
      <c r="B53" s="65" t="s">
        <v>35</v>
      </c>
      <c r="C53" s="65">
        <v>1</v>
      </c>
      <c r="D53" s="65">
        <v>462</v>
      </c>
      <c r="E53" s="65" t="s">
        <v>55</v>
      </c>
      <c r="F53" s="43">
        <v>0</v>
      </c>
      <c r="G53" s="14"/>
      <c r="H53" s="14"/>
      <c r="I53" s="14"/>
      <c r="J53" s="14"/>
      <c r="K53" s="65"/>
    </row>
    <row r="54" spans="1:11" customFormat="1">
      <c r="A54" s="108"/>
      <c r="B54" s="65"/>
      <c r="C54" s="65">
        <v>2</v>
      </c>
      <c r="D54" s="65">
        <f>315+156</f>
        <v>471</v>
      </c>
      <c r="E54" s="65" t="s">
        <v>55</v>
      </c>
      <c r="F54" s="43">
        <v>5</v>
      </c>
      <c r="G54" s="14"/>
      <c r="H54" s="14"/>
      <c r="I54" s="14"/>
      <c r="J54" s="14"/>
      <c r="K54" s="65"/>
    </row>
    <row r="55" spans="1:11" customFormat="1">
      <c r="A55" s="108"/>
      <c r="B55" s="65"/>
      <c r="C55" s="65">
        <v>3</v>
      </c>
      <c r="D55" s="65">
        <f>231+368</f>
        <v>599</v>
      </c>
      <c r="E55" s="65" t="s">
        <v>112</v>
      </c>
      <c r="F55" s="43">
        <v>3</v>
      </c>
      <c r="G55" s="14"/>
      <c r="H55" s="14"/>
      <c r="I55" s="14"/>
      <c r="J55" s="14"/>
      <c r="K55" s="65"/>
    </row>
    <row r="56" spans="1:11" customFormat="1">
      <c r="A56" s="108"/>
      <c r="B56" s="65"/>
      <c r="C56" s="65">
        <v>4</v>
      </c>
      <c r="D56" s="65">
        <v>119</v>
      </c>
      <c r="E56" s="65" t="s">
        <v>91</v>
      </c>
      <c r="F56" s="43">
        <v>1</v>
      </c>
      <c r="G56" s="14"/>
      <c r="H56" s="14"/>
      <c r="I56" s="14"/>
      <c r="J56" s="14"/>
      <c r="K56" s="65"/>
    </row>
    <row r="57" spans="1:11" customFormat="1">
      <c r="A57" s="108"/>
      <c r="B57" s="65"/>
      <c r="C57" s="65">
        <v>5</v>
      </c>
      <c r="D57" s="65">
        <v>367</v>
      </c>
      <c r="E57" s="65" t="s">
        <v>119</v>
      </c>
      <c r="F57" s="43">
        <v>1</v>
      </c>
      <c r="G57" s="14"/>
      <c r="H57" s="14"/>
      <c r="I57" s="14"/>
      <c r="J57" s="14"/>
      <c r="K57" s="65"/>
    </row>
    <row r="58" spans="1:11" customFormat="1">
      <c r="A58" s="108"/>
      <c r="B58" s="65" t="s">
        <v>79</v>
      </c>
      <c r="C58" s="65">
        <v>1</v>
      </c>
      <c r="D58" s="65">
        <f>417+255</f>
        <v>672</v>
      </c>
      <c r="E58" s="65" t="s">
        <v>108</v>
      </c>
      <c r="F58" s="43">
        <v>1</v>
      </c>
      <c r="G58" s="14"/>
      <c r="H58" s="14"/>
      <c r="I58" s="14"/>
      <c r="J58" s="14"/>
      <c r="K58" s="65"/>
    </row>
    <row r="59" spans="1:11" customFormat="1">
      <c r="A59" s="108"/>
      <c r="B59" s="65"/>
      <c r="C59" s="65">
        <v>2</v>
      </c>
      <c r="D59" s="65">
        <v>656</v>
      </c>
      <c r="E59" s="65" t="s">
        <v>112</v>
      </c>
      <c r="F59" s="43">
        <v>2</v>
      </c>
      <c r="G59" s="14"/>
      <c r="H59" s="14"/>
      <c r="I59" s="14"/>
      <c r="J59" s="14"/>
      <c r="K59" s="65"/>
    </row>
    <row r="60" spans="1:11" customFormat="1">
      <c r="A60" s="108"/>
      <c r="B60" s="65"/>
      <c r="C60" s="65">
        <v>3</v>
      </c>
      <c r="D60" s="65">
        <v>416</v>
      </c>
      <c r="E60" s="65" t="s">
        <v>119</v>
      </c>
      <c r="F60" s="43">
        <v>3</v>
      </c>
      <c r="G60" s="14"/>
      <c r="H60" s="14"/>
      <c r="I60" s="14"/>
      <c r="J60" s="14"/>
      <c r="K60" s="65"/>
    </row>
    <row r="61" spans="1:11" customFormat="1">
      <c r="A61" s="108"/>
      <c r="B61" s="65"/>
      <c r="C61" s="65">
        <v>4</v>
      </c>
      <c r="D61" s="65">
        <f>426+300</f>
        <v>726</v>
      </c>
      <c r="E61" s="65" t="s">
        <v>109</v>
      </c>
      <c r="F61" s="65">
        <v>3</v>
      </c>
      <c r="G61" s="14"/>
      <c r="H61" s="14"/>
      <c r="I61" s="14"/>
      <c r="J61" s="14"/>
      <c r="K61" s="65"/>
    </row>
    <row r="62" spans="1:11" customFormat="1">
      <c r="A62" s="108"/>
      <c r="B62" s="65"/>
      <c r="C62" s="65">
        <v>5</v>
      </c>
      <c r="D62" s="65">
        <v>571</v>
      </c>
      <c r="E62" s="65" t="s">
        <v>86</v>
      </c>
      <c r="F62" s="43">
        <v>11</v>
      </c>
      <c r="G62" s="14" t="s">
        <v>53</v>
      </c>
      <c r="H62" s="14"/>
      <c r="I62" s="14"/>
      <c r="J62" s="14"/>
      <c r="K62" s="65"/>
    </row>
    <row r="63" spans="1:11" customFormat="1">
      <c r="A63" s="108"/>
      <c r="B63" s="65" t="s">
        <v>52</v>
      </c>
      <c r="C63" s="65">
        <v>1</v>
      </c>
      <c r="D63" s="65">
        <v>402</v>
      </c>
      <c r="E63" s="65" t="s">
        <v>119</v>
      </c>
      <c r="F63" s="43">
        <v>4</v>
      </c>
      <c r="G63" s="14"/>
      <c r="H63" s="14"/>
      <c r="I63" s="14"/>
      <c r="J63" s="14"/>
      <c r="K63" s="65"/>
    </row>
    <row r="64" spans="1:11" customFormat="1">
      <c r="A64" s="108"/>
      <c r="B64" s="65"/>
      <c r="C64" s="65">
        <v>2</v>
      </c>
      <c r="D64" s="65">
        <v>390</v>
      </c>
      <c r="E64" s="65" t="s">
        <v>119</v>
      </c>
      <c r="F64" s="43">
        <v>5</v>
      </c>
      <c r="G64" s="14"/>
      <c r="H64" s="14"/>
      <c r="I64" s="14"/>
      <c r="J64" s="14"/>
      <c r="K64" s="65"/>
    </row>
    <row r="65" spans="1:11" customFormat="1">
      <c r="A65" s="108"/>
      <c r="B65" s="65"/>
      <c r="C65" s="65">
        <v>3</v>
      </c>
      <c r="D65" s="65">
        <v>364</v>
      </c>
      <c r="E65" s="65" t="s">
        <v>119</v>
      </c>
      <c r="F65" s="43">
        <v>1</v>
      </c>
      <c r="G65" s="14"/>
      <c r="H65" s="14"/>
      <c r="I65" s="14"/>
      <c r="J65" s="14"/>
      <c r="K65" s="65"/>
    </row>
    <row r="66" spans="1:11" customFormat="1">
      <c r="A66" s="108"/>
      <c r="B66" s="65"/>
      <c r="C66" s="65">
        <v>4</v>
      </c>
      <c r="D66" s="65">
        <v>408</v>
      </c>
      <c r="E66" s="65" t="s">
        <v>119</v>
      </c>
      <c r="F66" s="43">
        <v>0</v>
      </c>
      <c r="G66" s="14"/>
      <c r="H66" s="14"/>
      <c r="I66" s="14"/>
      <c r="J66" s="14"/>
      <c r="K66" s="65"/>
    </row>
    <row r="67" spans="1:11" customFormat="1">
      <c r="A67" s="108"/>
      <c r="B67" s="65"/>
      <c r="C67" s="65">
        <v>5</v>
      </c>
      <c r="D67" s="65">
        <f>277+138</f>
        <v>415</v>
      </c>
      <c r="E67" s="65" t="s">
        <v>119</v>
      </c>
      <c r="F67" s="43">
        <v>3</v>
      </c>
      <c r="G67" s="14"/>
      <c r="H67" s="14"/>
      <c r="I67" s="14"/>
      <c r="J67" s="14"/>
      <c r="K67" s="65"/>
    </row>
    <row r="68" spans="1:11" customFormat="1">
      <c r="A68" s="108"/>
      <c r="B68" s="65" t="s">
        <v>89</v>
      </c>
      <c r="C68" s="65">
        <v>1</v>
      </c>
      <c r="D68" s="65">
        <v>313</v>
      </c>
      <c r="E68" s="65" t="s">
        <v>50</v>
      </c>
      <c r="F68" s="43">
        <v>7</v>
      </c>
      <c r="G68" s="14"/>
      <c r="H68" s="14"/>
      <c r="I68" s="14"/>
      <c r="J68" s="14"/>
      <c r="K68" s="65"/>
    </row>
    <row r="69" spans="1:11" customFormat="1">
      <c r="A69" s="108"/>
      <c r="B69" s="65"/>
      <c r="C69" s="65">
        <v>2</v>
      </c>
      <c r="D69" s="65">
        <v>407</v>
      </c>
      <c r="E69" s="65" t="s">
        <v>119</v>
      </c>
      <c r="F69" s="43">
        <v>6</v>
      </c>
      <c r="G69" s="14"/>
      <c r="H69" s="14"/>
      <c r="I69" s="14"/>
      <c r="J69" s="14"/>
      <c r="K69" s="65"/>
    </row>
    <row r="70" spans="1:11" customFormat="1">
      <c r="A70" s="108"/>
      <c r="B70" s="65"/>
      <c r="C70" s="65">
        <v>3</v>
      </c>
      <c r="D70" s="65">
        <v>332</v>
      </c>
      <c r="E70" s="65" t="s">
        <v>50</v>
      </c>
      <c r="F70" s="43">
        <v>5</v>
      </c>
      <c r="G70" s="14"/>
      <c r="H70" s="14"/>
      <c r="I70" s="14"/>
      <c r="J70" s="14"/>
      <c r="K70" s="65"/>
    </row>
    <row r="71" spans="1:11" customFormat="1">
      <c r="A71" s="108"/>
      <c r="B71" s="65"/>
      <c r="C71" s="65">
        <v>4</v>
      </c>
      <c r="D71" s="65">
        <v>326</v>
      </c>
      <c r="E71" s="65" t="s">
        <v>50</v>
      </c>
      <c r="F71" s="43">
        <v>2</v>
      </c>
      <c r="G71" s="14"/>
      <c r="H71" s="14"/>
      <c r="I71" s="14"/>
      <c r="J71" s="14"/>
      <c r="K71" s="65"/>
    </row>
    <row r="72" spans="1:11" customFormat="1">
      <c r="A72" s="108"/>
      <c r="B72" s="65"/>
      <c r="C72" s="65">
        <v>5</v>
      </c>
      <c r="D72" s="65">
        <v>97</v>
      </c>
      <c r="E72" s="65" t="s">
        <v>134</v>
      </c>
      <c r="F72" s="65">
        <v>6</v>
      </c>
      <c r="G72" s="14"/>
      <c r="H72" s="14"/>
      <c r="I72" s="14"/>
      <c r="J72" s="14"/>
      <c r="K72" s="65"/>
    </row>
    <row r="73" spans="1:11" customFormat="1">
      <c r="A73" s="108"/>
      <c r="B73" s="65" t="s">
        <v>117</v>
      </c>
      <c r="C73" s="65">
        <v>1</v>
      </c>
      <c r="D73" s="65">
        <f>312+115</f>
        <v>427</v>
      </c>
      <c r="E73" s="65" t="s">
        <v>119</v>
      </c>
      <c r="F73" s="43">
        <v>2</v>
      </c>
      <c r="G73" s="14"/>
      <c r="H73" s="14"/>
      <c r="I73" s="14"/>
      <c r="J73" s="14"/>
      <c r="K73" s="65"/>
    </row>
    <row r="74" spans="1:11" customFormat="1">
      <c r="A74" s="108"/>
      <c r="B74" s="65"/>
      <c r="C74" s="65">
        <v>2</v>
      </c>
      <c r="D74" s="65">
        <f>334+148</f>
        <v>482</v>
      </c>
      <c r="E74" s="65" t="s">
        <v>55</v>
      </c>
      <c r="F74" s="43">
        <v>0</v>
      </c>
      <c r="G74" s="14"/>
      <c r="H74" s="14"/>
      <c r="I74" s="14"/>
      <c r="J74" s="14"/>
      <c r="K74" s="65"/>
    </row>
    <row r="75" spans="1:11" customFormat="1">
      <c r="A75" s="108"/>
      <c r="B75" s="65"/>
      <c r="C75" s="65">
        <v>3</v>
      </c>
      <c r="D75" s="65">
        <v>116</v>
      </c>
      <c r="E75" s="65" t="s">
        <v>23</v>
      </c>
      <c r="F75" s="43">
        <v>1</v>
      </c>
      <c r="G75" s="14"/>
      <c r="H75" s="14"/>
      <c r="I75" s="14"/>
      <c r="J75" s="14"/>
      <c r="K75" s="65"/>
    </row>
    <row r="76" spans="1:11" customFormat="1">
      <c r="A76" s="108"/>
      <c r="B76" s="65"/>
      <c r="C76" s="65">
        <v>4</v>
      </c>
      <c r="D76" s="65">
        <f>306+159</f>
        <v>465</v>
      </c>
      <c r="E76" s="65" t="s">
        <v>55</v>
      </c>
      <c r="F76" s="43">
        <v>7</v>
      </c>
      <c r="G76" s="14"/>
      <c r="H76" s="14"/>
      <c r="I76" s="14"/>
      <c r="J76" s="14"/>
      <c r="K76" s="65"/>
    </row>
    <row r="77" spans="1:11" customFormat="1">
      <c r="A77" s="108"/>
      <c r="B77" s="65"/>
      <c r="C77" s="65">
        <v>5</v>
      </c>
      <c r="D77" s="65">
        <f>380+194</f>
        <v>574</v>
      </c>
      <c r="E77" s="65" t="s">
        <v>55</v>
      </c>
      <c r="F77" s="65">
        <v>1</v>
      </c>
      <c r="G77" s="14"/>
      <c r="H77" s="14"/>
      <c r="I77" s="14"/>
      <c r="J77" s="14"/>
      <c r="K77" s="65"/>
    </row>
    <row r="78" spans="1:11" customFormat="1">
      <c r="A78" s="108"/>
      <c r="B78" s="65" t="s">
        <v>217</v>
      </c>
      <c r="C78" s="43">
        <v>1</v>
      </c>
      <c r="D78" s="43"/>
      <c r="E78" s="65"/>
      <c r="F78" s="65">
        <v>2</v>
      </c>
      <c r="G78" s="14"/>
      <c r="H78" s="14"/>
      <c r="I78" s="14"/>
      <c r="J78" s="14"/>
      <c r="K78" s="65"/>
    </row>
    <row r="79" spans="1:11" customFormat="1">
      <c r="A79" s="108"/>
      <c r="B79" s="43"/>
      <c r="C79" s="43">
        <v>2</v>
      </c>
      <c r="D79" s="43"/>
      <c r="E79" s="65"/>
      <c r="F79" s="65">
        <v>1</v>
      </c>
      <c r="G79" s="14"/>
      <c r="H79" s="14"/>
      <c r="I79" s="14"/>
      <c r="J79" s="14"/>
      <c r="K79" s="65"/>
    </row>
    <row r="80" spans="1:11" customFormat="1">
      <c r="A80" s="108"/>
      <c r="B80" s="43"/>
      <c r="C80" s="43">
        <v>3</v>
      </c>
      <c r="D80" s="43"/>
      <c r="E80" s="65"/>
      <c r="F80" s="65">
        <v>1</v>
      </c>
      <c r="G80" s="14"/>
      <c r="H80" s="14"/>
      <c r="I80" s="14"/>
      <c r="J80" s="14"/>
      <c r="K80" s="65"/>
    </row>
    <row r="81" spans="1:12" customFormat="1">
      <c r="A81" s="108"/>
      <c r="B81" s="43"/>
      <c r="C81" s="43">
        <v>4</v>
      </c>
      <c r="D81" s="43"/>
      <c r="E81" s="65"/>
      <c r="F81" s="65">
        <v>4</v>
      </c>
      <c r="G81" s="14"/>
      <c r="H81" s="14"/>
      <c r="I81" s="14"/>
      <c r="J81" s="14"/>
      <c r="K81" s="65"/>
    </row>
    <row r="82" spans="1:12" customFormat="1">
      <c r="A82" s="108"/>
      <c r="B82" s="43"/>
      <c r="C82" s="43">
        <v>5</v>
      </c>
      <c r="D82" s="43"/>
      <c r="E82" s="65"/>
      <c r="F82" s="65">
        <v>3</v>
      </c>
      <c r="G82" s="14"/>
      <c r="H82" s="14"/>
      <c r="I82" s="14"/>
      <c r="J82" s="14"/>
      <c r="K82" s="65"/>
    </row>
    <row r="83" spans="1:12" customFormat="1">
      <c r="A83" s="108"/>
      <c r="B83" s="115" t="s">
        <v>218</v>
      </c>
      <c r="C83" s="65">
        <v>1</v>
      </c>
      <c r="D83" s="43"/>
      <c r="E83" s="65"/>
      <c r="F83" s="65">
        <v>8</v>
      </c>
      <c r="G83" s="14"/>
      <c r="H83" s="14"/>
      <c r="I83" s="14"/>
      <c r="J83" s="14"/>
      <c r="K83" s="65"/>
    </row>
    <row r="84" spans="1:12" customFormat="1">
      <c r="A84" s="108"/>
      <c r="B84" s="121"/>
      <c r="C84" s="65">
        <v>2</v>
      </c>
      <c r="D84" s="43"/>
      <c r="E84" s="65"/>
      <c r="F84" s="65">
        <v>5</v>
      </c>
      <c r="G84" s="14"/>
      <c r="H84" s="14"/>
      <c r="I84" s="14"/>
      <c r="J84" s="14"/>
      <c r="K84" s="65"/>
    </row>
    <row r="85" spans="1:12" customFormat="1">
      <c r="A85" s="108"/>
      <c r="B85" s="65"/>
      <c r="C85" s="65">
        <v>3</v>
      </c>
      <c r="D85" s="43"/>
      <c r="E85" s="65"/>
      <c r="F85" s="65">
        <v>4</v>
      </c>
      <c r="G85" s="14"/>
      <c r="H85" s="14"/>
      <c r="I85" s="14"/>
      <c r="J85" s="14"/>
      <c r="K85" s="65"/>
    </row>
    <row r="86" spans="1:12" customFormat="1">
      <c r="A86" s="108"/>
      <c r="B86" s="65"/>
      <c r="C86" s="65">
        <v>4</v>
      </c>
      <c r="D86" s="43"/>
      <c r="E86" s="65"/>
      <c r="F86" s="65">
        <v>4</v>
      </c>
      <c r="G86" s="14"/>
      <c r="H86" s="14"/>
      <c r="I86" s="14"/>
      <c r="J86" s="14"/>
      <c r="K86" s="65"/>
    </row>
    <row r="87" spans="1:12" customFormat="1">
      <c r="A87" s="108"/>
      <c r="B87" s="65"/>
      <c r="C87" s="65">
        <v>5</v>
      </c>
      <c r="D87" s="43"/>
      <c r="E87" s="65"/>
      <c r="F87" s="65">
        <v>8</v>
      </c>
      <c r="G87" s="14"/>
      <c r="H87" s="14"/>
      <c r="I87" s="14"/>
      <c r="J87" s="14"/>
      <c r="K87" s="65"/>
    </row>
    <row r="88" spans="1:12" customFormat="1">
      <c r="A88" s="108"/>
      <c r="B88" s="103" t="s">
        <v>45</v>
      </c>
      <c r="C88" s="65">
        <v>1</v>
      </c>
      <c r="D88" s="65">
        <v>192</v>
      </c>
      <c r="E88" s="65" t="s">
        <v>31</v>
      </c>
      <c r="F88" s="43">
        <v>6</v>
      </c>
      <c r="G88" s="14"/>
      <c r="H88" s="14"/>
      <c r="I88" s="14"/>
      <c r="J88" s="14"/>
      <c r="K88" s="65"/>
    </row>
    <row r="89" spans="1:12" customFormat="1">
      <c r="A89" s="108"/>
      <c r="B89" s="103"/>
      <c r="C89" s="65">
        <v>2</v>
      </c>
      <c r="D89" s="65">
        <v>83</v>
      </c>
      <c r="E89" s="65" t="s">
        <v>131</v>
      </c>
      <c r="F89" s="43">
        <v>7</v>
      </c>
      <c r="G89" s="14"/>
      <c r="H89" s="14"/>
      <c r="I89" s="14"/>
      <c r="J89" s="14"/>
      <c r="K89" s="65"/>
    </row>
    <row r="90" spans="1:12" customFormat="1">
      <c r="A90" s="108"/>
      <c r="B90" s="65"/>
      <c r="C90" s="65">
        <v>3</v>
      </c>
      <c r="D90" s="65">
        <v>314</v>
      </c>
      <c r="E90" s="65" t="s">
        <v>119</v>
      </c>
      <c r="F90" s="65">
        <v>2</v>
      </c>
      <c r="G90" s="14"/>
      <c r="H90" s="14"/>
      <c r="I90" s="14"/>
      <c r="J90" s="14"/>
      <c r="K90" s="65"/>
    </row>
    <row r="91" spans="1:12" customFormat="1">
      <c r="A91" s="108"/>
      <c r="B91" s="65"/>
      <c r="C91" s="65">
        <v>4</v>
      </c>
      <c r="D91" s="65">
        <v>325</v>
      </c>
      <c r="E91" s="65" t="s">
        <v>119</v>
      </c>
      <c r="F91" s="65">
        <v>2</v>
      </c>
      <c r="G91" s="14"/>
      <c r="H91" s="14"/>
      <c r="I91" s="14"/>
      <c r="J91" s="14"/>
      <c r="K91" s="65"/>
    </row>
    <row r="92" spans="1:12" customFormat="1">
      <c r="A92" s="105"/>
      <c r="B92" s="37"/>
      <c r="C92" s="37">
        <v>5</v>
      </c>
      <c r="D92" s="37">
        <v>213</v>
      </c>
      <c r="E92" s="37" t="s">
        <v>31</v>
      </c>
      <c r="F92" s="37">
        <v>3</v>
      </c>
      <c r="G92" s="16"/>
      <c r="H92" s="16"/>
      <c r="I92" s="16"/>
      <c r="J92" s="16"/>
      <c r="K92" s="37"/>
      <c r="L92" s="15"/>
    </row>
    <row r="93" spans="1:12" customFormat="1">
      <c r="A93" s="105"/>
      <c r="B93" s="118" t="s">
        <v>94</v>
      </c>
      <c r="C93" s="37">
        <v>1</v>
      </c>
      <c r="D93" s="37">
        <v>103</v>
      </c>
      <c r="E93" s="37" t="s">
        <v>156</v>
      </c>
      <c r="F93" s="43">
        <v>5</v>
      </c>
      <c r="G93" s="16"/>
      <c r="H93" s="16"/>
      <c r="I93" s="16"/>
      <c r="J93" s="16"/>
      <c r="K93" s="37"/>
      <c r="L93" s="15"/>
    </row>
    <row r="94" spans="1:12" customFormat="1">
      <c r="A94" s="105"/>
      <c r="B94" s="122"/>
      <c r="C94" s="37">
        <v>2</v>
      </c>
      <c r="D94" s="37">
        <v>104</v>
      </c>
      <c r="E94" s="37" t="s">
        <v>156</v>
      </c>
      <c r="F94" s="43">
        <v>4</v>
      </c>
      <c r="G94" s="16"/>
      <c r="H94" s="16"/>
      <c r="I94" s="16"/>
      <c r="J94" s="16"/>
      <c r="K94" s="37"/>
      <c r="L94" s="15"/>
    </row>
    <row r="95" spans="1:12" customFormat="1">
      <c r="A95" s="105"/>
      <c r="B95" s="37"/>
      <c r="C95" s="37">
        <v>3</v>
      </c>
      <c r="D95" s="37">
        <v>98</v>
      </c>
      <c r="E95" s="37" t="s">
        <v>156</v>
      </c>
      <c r="F95" s="43">
        <v>5</v>
      </c>
      <c r="G95" s="16"/>
      <c r="H95" s="16"/>
      <c r="I95" s="16"/>
      <c r="J95" s="16"/>
      <c r="K95" s="37"/>
      <c r="L95" s="15"/>
    </row>
    <row r="96" spans="1:12" customFormat="1">
      <c r="A96" s="105"/>
      <c r="B96" s="37"/>
      <c r="C96" s="37">
        <v>4</v>
      </c>
      <c r="D96" s="37">
        <v>101</v>
      </c>
      <c r="E96" s="37" t="s">
        <v>156</v>
      </c>
      <c r="F96" s="43">
        <v>3</v>
      </c>
      <c r="G96" s="16"/>
      <c r="H96" s="16"/>
      <c r="I96" s="16"/>
      <c r="J96" s="16"/>
      <c r="K96" s="37"/>
      <c r="L96" s="15"/>
    </row>
    <row r="97" spans="1:12" customFormat="1">
      <c r="A97" s="106"/>
      <c r="B97" s="22"/>
      <c r="C97" s="22">
        <v>5</v>
      </c>
      <c r="D97" s="22">
        <v>104</v>
      </c>
      <c r="E97" s="22" t="s">
        <v>156</v>
      </c>
      <c r="F97" s="22">
        <v>13</v>
      </c>
      <c r="G97" s="17"/>
      <c r="H97" s="17"/>
      <c r="I97" s="17"/>
      <c r="J97" s="17"/>
      <c r="K97" s="22"/>
      <c r="L97" s="4"/>
    </row>
    <row r="98" spans="1:12" customFormat="1">
      <c r="A98" s="107">
        <v>38645</v>
      </c>
      <c r="B98" s="65" t="s">
        <v>82</v>
      </c>
      <c r="C98" s="65">
        <v>1</v>
      </c>
      <c r="D98" s="65">
        <v>458</v>
      </c>
      <c r="E98" s="65" t="s">
        <v>55</v>
      </c>
      <c r="F98" s="43">
        <v>15</v>
      </c>
      <c r="G98" s="14"/>
      <c r="H98" s="14"/>
      <c r="I98" s="14"/>
      <c r="J98" s="14"/>
      <c r="K98" s="65"/>
    </row>
    <row r="99" spans="1:12" customFormat="1">
      <c r="A99" s="107">
        <v>38645</v>
      </c>
      <c r="B99" s="65"/>
      <c r="C99" s="65">
        <v>2</v>
      </c>
      <c r="D99" s="65">
        <f>366+210</f>
        <v>576</v>
      </c>
      <c r="E99" s="65" t="s">
        <v>112</v>
      </c>
      <c r="F99" s="43">
        <v>4</v>
      </c>
      <c r="G99" s="14"/>
      <c r="H99" s="14"/>
      <c r="I99" s="14"/>
      <c r="J99" s="14"/>
      <c r="K99" s="65"/>
    </row>
    <row r="100" spans="1:12" customFormat="1">
      <c r="A100" s="107">
        <v>38645</v>
      </c>
      <c r="B100" s="65"/>
      <c r="C100" s="65">
        <v>3</v>
      </c>
      <c r="D100" s="65">
        <f>348+100</f>
        <v>448</v>
      </c>
      <c r="E100" s="65" t="s">
        <v>119</v>
      </c>
      <c r="F100" s="43">
        <v>1</v>
      </c>
      <c r="G100" s="14" t="s">
        <v>76</v>
      </c>
      <c r="H100" s="14"/>
      <c r="I100" s="14"/>
      <c r="J100" s="14"/>
      <c r="K100" s="65"/>
    </row>
    <row r="101" spans="1:12" customFormat="1">
      <c r="A101" s="107">
        <v>38645</v>
      </c>
      <c r="B101" s="65"/>
      <c r="C101" s="65">
        <v>4</v>
      </c>
      <c r="D101" s="65">
        <v>327</v>
      </c>
      <c r="E101" s="65" t="s">
        <v>119</v>
      </c>
      <c r="F101" s="43">
        <v>1</v>
      </c>
      <c r="G101" s="14"/>
      <c r="H101" s="14"/>
      <c r="I101" s="14"/>
      <c r="J101" s="14"/>
      <c r="K101" s="65"/>
    </row>
    <row r="102" spans="1:12" customFormat="1">
      <c r="A102" s="107">
        <v>38645</v>
      </c>
      <c r="B102" s="65"/>
      <c r="C102" s="65">
        <v>5</v>
      </c>
      <c r="D102" s="65">
        <v>449</v>
      </c>
      <c r="E102" s="65" t="s">
        <v>55</v>
      </c>
      <c r="F102" s="43">
        <v>1</v>
      </c>
      <c r="G102" s="14"/>
      <c r="H102" s="14"/>
      <c r="I102" s="14"/>
      <c r="J102" s="14"/>
      <c r="K102" s="65"/>
    </row>
    <row r="103" spans="1:12" customFormat="1">
      <c r="A103" s="107">
        <v>38645</v>
      </c>
      <c r="B103" s="65" t="s">
        <v>35</v>
      </c>
      <c r="C103" s="65">
        <v>1</v>
      </c>
      <c r="D103" s="65">
        <v>583</v>
      </c>
      <c r="E103" s="65" t="s">
        <v>111</v>
      </c>
      <c r="F103" s="43">
        <v>10</v>
      </c>
      <c r="G103" s="14"/>
      <c r="H103" s="14"/>
      <c r="I103" s="14"/>
      <c r="J103" s="14"/>
      <c r="K103" s="65"/>
    </row>
    <row r="104" spans="1:12" customFormat="1">
      <c r="A104" s="107">
        <v>38645</v>
      </c>
      <c r="B104" s="65"/>
      <c r="C104" s="65">
        <v>2</v>
      </c>
      <c r="D104" s="65">
        <f>369+224</f>
        <v>593</v>
      </c>
      <c r="E104" s="65" t="s">
        <v>111</v>
      </c>
      <c r="F104" s="43">
        <v>1</v>
      </c>
      <c r="G104" s="14"/>
      <c r="H104" s="14"/>
      <c r="I104" s="14"/>
      <c r="J104" s="14"/>
      <c r="K104" s="65"/>
    </row>
    <row r="105" spans="1:12" customFormat="1">
      <c r="A105" s="107">
        <v>38645</v>
      </c>
      <c r="B105" s="65"/>
      <c r="C105" s="65">
        <v>3</v>
      </c>
      <c r="D105" s="65">
        <f>357+219</f>
        <v>576</v>
      </c>
      <c r="E105" s="65" t="s">
        <v>111</v>
      </c>
      <c r="F105" s="43">
        <v>1</v>
      </c>
      <c r="G105" s="14"/>
      <c r="H105" s="14"/>
      <c r="I105" s="14"/>
      <c r="J105" s="53"/>
      <c r="K105" s="65"/>
    </row>
    <row r="106" spans="1:12" customFormat="1">
      <c r="A106" s="107">
        <v>38645</v>
      </c>
      <c r="B106" s="65"/>
      <c r="C106" s="65">
        <v>4</v>
      </c>
      <c r="D106" s="65">
        <v>490</v>
      </c>
      <c r="E106" s="65" t="s">
        <v>55</v>
      </c>
      <c r="F106" s="43">
        <v>4</v>
      </c>
      <c r="G106" s="14"/>
      <c r="H106" s="14"/>
      <c r="I106" s="65"/>
      <c r="J106" s="14"/>
      <c r="K106" s="43"/>
    </row>
    <row r="107" spans="1:12" customFormat="1">
      <c r="A107" s="107">
        <v>38645</v>
      </c>
      <c r="B107" s="65"/>
      <c r="C107" s="65">
        <v>5</v>
      </c>
      <c r="D107" s="65">
        <v>533</v>
      </c>
      <c r="E107" s="65" t="s">
        <v>111</v>
      </c>
      <c r="F107" s="43">
        <v>0</v>
      </c>
      <c r="G107" s="14"/>
      <c r="H107" s="14"/>
      <c r="I107" s="14"/>
      <c r="J107" s="14"/>
      <c r="K107" s="65"/>
    </row>
    <row r="108" spans="1:12" customFormat="1">
      <c r="A108" s="107">
        <v>38645</v>
      </c>
      <c r="B108" s="65" t="s">
        <v>79</v>
      </c>
      <c r="C108" s="65">
        <v>1</v>
      </c>
      <c r="D108" s="65">
        <v>682</v>
      </c>
      <c r="E108" s="65" t="s">
        <v>112</v>
      </c>
      <c r="F108" s="65">
        <v>2</v>
      </c>
      <c r="G108" s="14"/>
      <c r="H108" s="14"/>
      <c r="I108" s="14"/>
      <c r="J108" s="53"/>
      <c r="K108" s="65"/>
    </row>
    <row r="109" spans="1:12" customFormat="1">
      <c r="A109" s="107">
        <v>38645</v>
      </c>
      <c r="B109" s="65"/>
      <c r="C109" s="65">
        <v>2</v>
      </c>
      <c r="D109" s="65">
        <f>435+317</f>
        <v>752</v>
      </c>
      <c r="E109" s="65" t="s">
        <v>111</v>
      </c>
      <c r="F109" s="65">
        <v>1</v>
      </c>
      <c r="G109" s="14"/>
      <c r="H109" s="14"/>
      <c r="I109" s="14"/>
      <c r="J109" s="53"/>
      <c r="K109" s="65"/>
    </row>
    <row r="110" spans="1:12" customFormat="1">
      <c r="A110" s="107">
        <v>38645</v>
      </c>
      <c r="B110" s="65"/>
      <c r="C110" s="65">
        <v>3</v>
      </c>
      <c r="D110" s="65">
        <f>408+241</f>
        <v>649</v>
      </c>
      <c r="E110" s="65" t="s">
        <v>112</v>
      </c>
      <c r="F110" s="65">
        <v>2</v>
      </c>
      <c r="G110" s="14"/>
      <c r="H110" s="14"/>
      <c r="I110" s="65"/>
      <c r="J110" s="14"/>
      <c r="K110" s="43"/>
    </row>
    <row r="111" spans="1:12" customFormat="1">
      <c r="A111" s="107">
        <v>38645</v>
      </c>
      <c r="B111" s="65"/>
      <c r="C111" s="65">
        <v>4</v>
      </c>
      <c r="D111" s="65">
        <f>404+227</f>
        <v>631</v>
      </c>
      <c r="E111" s="65" t="s">
        <v>112</v>
      </c>
      <c r="F111" s="65">
        <v>3</v>
      </c>
      <c r="G111" s="14"/>
      <c r="H111" s="53"/>
      <c r="I111" s="53"/>
      <c r="J111" s="53"/>
      <c r="K111" s="65"/>
    </row>
    <row r="112" spans="1:12" customFormat="1">
      <c r="A112" s="107">
        <v>38645</v>
      </c>
      <c r="B112" s="65"/>
      <c r="C112" s="65">
        <v>5</v>
      </c>
      <c r="D112" s="65">
        <v>656</v>
      </c>
      <c r="E112" s="65" t="s">
        <v>112</v>
      </c>
      <c r="F112" s="65">
        <v>1</v>
      </c>
      <c r="G112" s="14"/>
      <c r="H112" s="53"/>
      <c r="I112" s="53"/>
      <c r="J112" s="53"/>
      <c r="K112" s="65"/>
    </row>
    <row r="113" spans="1:11" customFormat="1">
      <c r="A113" s="107">
        <v>38645</v>
      </c>
      <c r="B113" s="65" t="s">
        <v>52</v>
      </c>
      <c r="C113" s="65">
        <v>1</v>
      </c>
      <c r="D113" s="65">
        <f>227+86</f>
        <v>313</v>
      </c>
      <c r="E113" s="65" t="s">
        <v>50</v>
      </c>
      <c r="F113" s="65">
        <v>4</v>
      </c>
      <c r="G113" s="14"/>
      <c r="H113" s="53"/>
      <c r="I113" s="53"/>
      <c r="J113" s="14"/>
      <c r="K113" s="43"/>
    </row>
    <row r="114" spans="1:11" customFormat="1">
      <c r="A114" s="107">
        <v>38645</v>
      </c>
      <c r="B114" s="65"/>
      <c r="C114" s="65">
        <v>2</v>
      </c>
      <c r="D114" s="65">
        <v>114</v>
      </c>
      <c r="E114" s="65" t="s">
        <v>165</v>
      </c>
      <c r="F114" s="65">
        <v>5</v>
      </c>
      <c r="G114" s="14"/>
      <c r="H114" s="53"/>
      <c r="I114" s="53"/>
      <c r="J114" s="14"/>
      <c r="K114" s="43"/>
    </row>
    <row r="115" spans="1:11" customFormat="1">
      <c r="A115" s="107">
        <v>38645</v>
      </c>
      <c r="B115" s="65"/>
      <c r="C115" s="65">
        <v>3</v>
      </c>
      <c r="D115" s="65">
        <f>133+205</f>
        <v>338</v>
      </c>
      <c r="E115" s="65" t="s">
        <v>55</v>
      </c>
      <c r="F115" s="65">
        <v>2</v>
      </c>
      <c r="G115" s="14"/>
      <c r="H115" s="14"/>
      <c r="I115" s="14"/>
      <c r="J115" s="14"/>
      <c r="K115" s="65"/>
    </row>
    <row r="116" spans="1:11" customFormat="1">
      <c r="A116" s="107">
        <v>38645</v>
      </c>
      <c r="B116" s="65"/>
      <c r="C116" s="65">
        <v>4</v>
      </c>
      <c r="D116" s="65">
        <v>562</v>
      </c>
      <c r="E116" s="65" t="s">
        <v>111</v>
      </c>
      <c r="F116" s="65">
        <v>8</v>
      </c>
      <c r="G116" s="14"/>
      <c r="H116" s="14"/>
      <c r="I116" s="14"/>
      <c r="J116" s="14"/>
      <c r="K116" s="65"/>
    </row>
    <row r="117" spans="1:11" customFormat="1">
      <c r="A117" s="107">
        <v>38645</v>
      </c>
      <c r="B117" s="65"/>
      <c r="C117" s="65">
        <v>5</v>
      </c>
      <c r="D117" s="65">
        <v>388</v>
      </c>
      <c r="E117" s="65" t="s">
        <v>55</v>
      </c>
      <c r="F117" s="65">
        <v>2</v>
      </c>
      <c r="G117" s="14"/>
      <c r="H117" s="14"/>
      <c r="I117" s="14"/>
      <c r="J117" s="14"/>
      <c r="K117" s="65"/>
    </row>
    <row r="118" spans="1:11" customFormat="1">
      <c r="A118" s="107">
        <v>38645</v>
      </c>
      <c r="B118" s="65" t="s">
        <v>89</v>
      </c>
      <c r="C118" s="65">
        <v>1</v>
      </c>
      <c r="D118" s="65">
        <v>400</v>
      </c>
      <c r="E118" s="65"/>
      <c r="F118" s="65">
        <v>8</v>
      </c>
      <c r="G118" s="14"/>
      <c r="H118" s="14"/>
      <c r="I118" s="14"/>
      <c r="J118" s="14"/>
      <c r="K118" s="65"/>
    </row>
    <row r="119" spans="1:11" customFormat="1">
      <c r="A119" s="107">
        <v>38645</v>
      </c>
      <c r="B119" s="65"/>
      <c r="C119" s="65">
        <v>2</v>
      </c>
      <c r="D119" s="65">
        <v>396</v>
      </c>
      <c r="E119" s="65"/>
      <c r="F119" s="65">
        <v>4</v>
      </c>
      <c r="G119" s="14"/>
      <c r="H119" s="14"/>
      <c r="I119" s="14"/>
      <c r="J119" s="14"/>
      <c r="K119" s="65"/>
    </row>
    <row r="120" spans="1:11" customFormat="1">
      <c r="A120" s="107">
        <v>38645</v>
      </c>
      <c r="B120" s="65"/>
      <c r="C120" s="65">
        <v>3</v>
      </c>
      <c r="D120" s="65">
        <v>399</v>
      </c>
      <c r="E120" s="65"/>
      <c r="F120" s="65">
        <v>4</v>
      </c>
      <c r="G120" s="14"/>
      <c r="H120" s="14"/>
      <c r="I120" s="14"/>
      <c r="J120" s="14"/>
      <c r="K120" s="65"/>
    </row>
    <row r="121" spans="1:11" customFormat="1">
      <c r="A121" s="107">
        <v>38645</v>
      </c>
      <c r="B121" s="65"/>
      <c r="C121" s="65">
        <v>4</v>
      </c>
      <c r="D121" s="65">
        <v>389</v>
      </c>
      <c r="E121" s="65"/>
      <c r="F121" s="65">
        <v>5</v>
      </c>
      <c r="G121" s="14"/>
      <c r="H121" s="14"/>
      <c r="I121" s="14"/>
      <c r="J121" s="14"/>
      <c r="K121" s="65"/>
    </row>
    <row r="122" spans="1:11" customFormat="1">
      <c r="A122" s="107">
        <v>38645</v>
      </c>
      <c r="B122" s="65"/>
      <c r="C122" s="65">
        <v>5</v>
      </c>
      <c r="D122" s="65">
        <v>386</v>
      </c>
      <c r="E122" s="65"/>
      <c r="F122" s="65">
        <v>8</v>
      </c>
      <c r="G122" s="14"/>
      <c r="H122" s="14"/>
      <c r="I122" s="14"/>
      <c r="J122" s="14"/>
      <c r="K122" s="65"/>
    </row>
    <row r="123" spans="1:11" customFormat="1">
      <c r="A123" s="107">
        <v>38645</v>
      </c>
      <c r="B123" s="65" t="s">
        <v>117</v>
      </c>
      <c r="C123" s="65">
        <v>1</v>
      </c>
      <c r="D123" s="65">
        <v>705</v>
      </c>
      <c r="E123" s="65" t="s">
        <v>112</v>
      </c>
      <c r="F123" s="65">
        <v>0</v>
      </c>
      <c r="G123" s="14"/>
      <c r="H123" s="14"/>
      <c r="I123" s="14"/>
      <c r="J123" s="14"/>
      <c r="K123" s="65"/>
    </row>
    <row r="124" spans="1:11" customFormat="1">
      <c r="A124" s="107">
        <v>38645</v>
      </c>
      <c r="B124" s="65"/>
      <c r="C124" s="65">
        <v>2</v>
      </c>
      <c r="D124" s="65">
        <v>550</v>
      </c>
      <c r="E124" s="65" t="s">
        <v>55</v>
      </c>
      <c r="F124" s="65">
        <v>2</v>
      </c>
      <c r="G124" s="14"/>
      <c r="H124" s="14"/>
      <c r="I124" s="14"/>
      <c r="J124" s="14"/>
      <c r="K124" s="65"/>
    </row>
    <row r="125" spans="1:11" customFormat="1">
      <c r="A125" s="107">
        <v>38645</v>
      </c>
      <c r="B125" s="65"/>
      <c r="C125" s="65">
        <v>3</v>
      </c>
      <c r="D125" s="65">
        <v>737</v>
      </c>
      <c r="E125" s="65" t="s">
        <v>110</v>
      </c>
      <c r="F125" s="65">
        <v>1</v>
      </c>
      <c r="G125" s="14"/>
      <c r="H125" s="14"/>
      <c r="I125" s="14"/>
      <c r="J125" s="14"/>
      <c r="K125" s="65"/>
    </row>
    <row r="126" spans="1:11" customFormat="1">
      <c r="A126" s="107">
        <v>38645</v>
      </c>
      <c r="B126" s="65"/>
      <c r="C126" s="65">
        <v>4</v>
      </c>
      <c r="D126" s="65">
        <v>600</v>
      </c>
      <c r="E126" s="65" t="s">
        <v>111</v>
      </c>
      <c r="F126" s="65">
        <v>1</v>
      </c>
      <c r="G126" s="14"/>
      <c r="H126" s="14"/>
      <c r="I126" s="14"/>
      <c r="J126" s="14"/>
      <c r="K126" s="65"/>
    </row>
    <row r="127" spans="1:11" customFormat="1">
      <c r="A127" s="107">
        <v>38645</v>
      </c>
      <c r="B127" s="65"/>
      <c r="C127" s="65">
        <v>5</v>
      </c>
      <c r="D127" s="65">
        <v>610</v>
      </c>
      <c r="E127" s="65" t="s">
        <v>111</v>
      </c>
      <c r="F127" s="65">
        <v>0</v>
      </c>
      <c r="G127" s="14"/>
      <c r="H127" s="14"/>
      <c r="I127" s="14"/>
      <c r="J127" s="14"/>
      <c r="K127" s="65"/>
    </row>
    <row r="128" spans="1:11" customFormat="1">
      <c r="A128" s="107">
        <v>38645</v>
      </c>
      <c r="B128" s="65" t="s">
        <v>83</v>
      </c>
      <c r="C128" s="65">
        <v>1</v>
      </c>
      <c r="D128" s="65">
        <v>118</v>
      </c>
      <c r="E128" s="65" t="s">
        <v>155</v>
      </c>
      <c r="F128" s="65">
        <v>2</v>
      </c>
      <c r="G128" s="14"/>
      <c r="H128" s="14"/>
      <c r="I128" s="65"/>
      <c r="J128" s="14"/>
      <c r="K128" s="65"/>
    </row>
    <row r="129" spans="1:11" customFormat="1">
      <c r="A129" s="107">
        <v>38645</v>
      </c>
      <c r="B129" s="65"/>
      <c r="C129" s="65">
        <v>2</v>
      </c>
      <c r="D129" s="65">
        <v>93</v>
      </c>
      <c r="E129" s="65" t="s">
        <v>134</v>
      </c>
      <c r="F129" s="65">
        <v>0</v>
      </c>
      <c r="G129" s="14"/>
      <c r="H129" s="14"/>
      <c r="I129" s="65"/>
      <c r="J129" s="14"/>
      <c r="K129" s="65"/>
    </row>
    <row r="130" spans="1:11" customFormat="1">
      <c r="A130" s="107">
        <v>38645</v>
      </c>
      <c r="B130" s="65"/>
      <c r="C130" s="65">
        <v>3</v>
      </c>
      <c r="D130" s="65">
        <v>92</v>
      </c>
      <c r="E130" s="65" t="s">
        <v>134</v>
      </c>
      <c r="F130" s="65">
        <v>9</v>
      </c>
      <c r="G130" s="14"/>
      <c r="H130" s="14"/>
      <c r="I130" s="14"/>
      <c r="J130" s="14"/>
      <c r="K130" s="65"/>
    </row>
    <row r="131" spans="1:11" customFormat="1">
      <c r="A131" s="107">
        <v>38645</v>
      </c>
      <c r="B131" s="65"/>
      <c r="C131" s="65">
        <v>4</v>
      </c>
      <c r="D131" s="65">
        <v>112</v>
      </c>
      <c r="E131" s="65" t="s">
        <v>134</v>
      </c>
      <c r="F131" s="65">
        <v>0</v>
      </c>
      <c r="G131" s="14"/>
      <c r="H131" s="14"/>
      <c r="I131" s="14"/>
      <c r="J131" s="14"/>
      <c r="K131" s="65"/>
    </row>
    <row r="132" spans="1:11" customFormat="1">
      <c r="A132" s="107">
        <v>38645</v>
      </c>
      <c r="B132" s="65"/>
      <c r="C132" s="65">
        <v>5</v>
      </c>
      <c r="D132" s="65"/>
      <c r="E132" s="65"/>
      <c r="F132" s="65">
        <v>2</v>
      </c>
      <c r="G132" s="14"/>
      <c r="H132" s="14"/>
      <c r="I132" s="14"/>
      <c r="J132" s="14"/>
      <c r="K132" s="65"/>
    </row>
    <row r="133" spans="1:11" customFormat="1">
      <c r="A133" s="107">
        <v>38645</v>
      </c>
      <c r="B133" s="65" t="s">
        <v>45</v>
      </c>
      <c r="C133" s="65">
        <v>1</v>
      </c>
      <c r="D133" s="65">
        <v>113</v>
      </c>
      <c r="E133" s="65" t="s">
        <v>165</v>
      </c>
      <c r="F133" s="65">
        <v>4</v>
      </c>
      <c r="G133" s="14"/>
      <c r="H133" s="14"/>
      <c r="I133" s="14"/>
      <c r="J133" s="14"/>
      <c r="K133" s="65"/>
    </row>
    <row r="134" spans="1:11" customFormat="1">
      <c r="A134" s="107">
        <v>38645</v>
      </c>
      <c r="B134" s="65"/>
      <c r="C134" s="65">
        <v>2</v>
      </c>
      <c r="D134" s="65">
        <f>298+115</f>
        <v>413</v>
      </c>
      <c r="E134" s="65" t="s">
        <v>119</v>
      </c>
      <c r="F134" s="65">
        <v>0</v>
      </c>
      <c r="G134" s="14"/>
      <c r="H134" s="14"/>
      <c r="I134" s="14"/>
      <c r="J134" s="14"/>
      <c r="K134" s="65"/>
    </row>
    <row r="135" spans="1:11" customFormat="1">
      <c r="A135" s="107">
        <v>38645</v>
      </c>
      <c r="B135" s="65"/>
      <c r="C135" s="65">
        <v>3</v>
      </c>
      <c r="D135" s="65">
        <v>482</v>
      </c>
      <c r="E135" s="65" t="s">
        <v>55</v>
      </c>
      <c r="F135" s="65">
        <v>3</v>
      </c>
      <c r="G135" s="14"/>
      <c r="H135" s="14"/>
      <c r="I135" s="14"/>
      <c r="J135" s="14"/>
      <c r="K135" s="65"/>
    </row>
    <row r="136" spans="1:11" customFormat="1">
      <c r="A136" s="107">
        <v>38645</v>
      </c>
      <c r="B136" s="65"/>
      <c r="C136" s="65">
        <v>4</v>
      </c>
      <c r="D136" s="65">
        <f>355+173</f>
        <v>528</v>
      </c>
      <c r="E136" s="65" t="s">
        <v>86</v>
      </c>
      <c r="F136" s="65">
        <v>1</v>
      </c>
      <c r="G136" s="14"/>
      <c r="H136" s="14"/>
      <c r="I136" s="14"/>
      <c r="J136" s="14"/>
      <c r="K136" s="65"/>
    </row>
    <row r="137" spans="1:11" customFormat="1">
      <c r="A137" s="107">
        <v>38645</v>
      </c>
      <c r="B137" s="65"/>
      <c r="C137" s="65">
        <v>5</v>
      </c>
      <c r="D137" s="65">
        <f>121+283</f>
        <v>404</v>
      </c>
      <c r="E137" s="65" t="s">
        <v>119</v>
      </c>
      <c r="F137" s="65">
        <v>4</v>
      </c>
      <c r="G137" s="14"/>
      <c r="H137" s="14"/>
      <c r="I137" s="14"/>
      <c r="J137" s="14"/>
      <c r="K137" s="65"/>
    </row>
    <row r="138" spans="1:11" customFormat="1">
      <c r="A138" s="107">
        <v>38645</v>
      </c>
      <c r="B138" s="115" t="s">
        <v>94</v>
      </c>
      <c r="C138" s="65">
        <v>1</v>
      </c>
      <c r="D138" s="65">
        <v>92</v>
      </c>
      <c r="E138" s="65" t="s">
        <v>130</v>
      </c>
      <c r="F138" s="65">
        <v>6</v>
      </c>
      <c r="G138" s="14"/>
      <c r="H138" s="14"/>
      <c r="I138" s="14"/>
      <c r="J138" s="14"/>
      <c r="K138" s="65"/>
    </row>
    <row r="139" spans="1:11" customFormat="1">
      <c r="A139" s="107">
        <v>38645</v>
      </c>
      <c r="B139" s="121"/>
      <c r="C139" s="65">
        <v>2</v>
      </c>
      <c r="D139" s="65">
        <v>125</v>
      </c>
      <c r="E139" s="65" t="s">
        <v>155</v>
      </c>
      <c r="F139" s="65">
        <v>9</v>
      </c>
      <c r="G139" s="14"/>
      <c r="H139" s="14"/>
      <c r="I139" s="14"/>
      <c r="J139" s="14"/>
      <c r="K139" s="65"/>
    </row>
    <row r="140" spans="1:11" customFormat="1">
      <c r="A140" s="107">
        <v>38645</v>
      </c>
      <c r="B140" s="65"/>
      <c r="C140" s="65">
        <v>3</v>
      </c>
      <c r="D140" s="65">
        <v>125</v>
      </c>
      <c r="E140" s="65" t="s">
        <v>155</v>
      </c>
      <c r="F140" s="65">
        <v>4</v>
      </c>
      <c r="G140" s="14"/>
      <c r="H140" s="14"/>
      <c r="I140" s="14"/>
      <c r="J140" s="14"/>
      <c r="K140" s="65"/>
    </row>
    <row r="141" spans="1:11" customFormat="1">
      <c r="A141" s="107">
        <v>38645</v>
      </c>
      <c r="B141" s="65"/>
      <c r="C141" s="65">
        <v>4</v>
      </c>
      <c r="D141" s="65">
        <v>116</v>
      </c>
      <c r="E141" s="65" t="s">
        <v>155</v>
      </c>
      <c r="F141" s="65">
        <v>4</v>
      </c>
      <c r="G141" s="14"/>
      <c r="H141" s="14"/>
      <c r="I141" s="14"/>
      <c r="J141" s="14"/>
      <c r="K141" s="65"/>
    </row>
    <row r="142" spans="1:11" customFormat="1">
      <c r="A142" s="107">
        <v>38645</v>
      </c>
      <c r="B142" s="65"/>
      <c r="C142" s="65">
        <v>5</v>
      </c>
      <c r="D142" s="65">
        <v>107</v>
      </c>
      <c r="E142" s="65" t="s">
        <v>156</v>
      </c>
      <c r="F142" s="65">
        <v>3</v>
      </c>
      <c r="G142" s="14"/>
      <c r="H142" s="14"/>
      <c r="I142" s="14"/>
      <c r="J142" s="14"/>
      <c r="K142" s="65"/>
    </row>
    <row r="143" spans="1:11" customFormat="1">
      <c r="A143" s="107">
        <v>38645</v>
      </c>
      <c r="B143" s="115" t="s">
        <v>95</v>
      </c>
      <c r="C143" s="65">
        <v>1</v>
      </c>
      <c r="D143" s="65"/>
      <c r="E143" s="65"/>
      <c r="F143" s="65">
        <v>5</v>
      </c>
      <c r="G143" s="14"/>
      <c r="H143" s="14"/>
      <c r="I143" s="14"/>
      <c r="J143" s="14"/>
      <c r="K143" s="65"/>
    </row>
    <row r="144" spans="1:11" customFormat="1">
      <c r="A144" s="107">
        <v>38645</v>
      </c>
      <c r="B144" s="121"/>
      <c r="C144" s="65">
        <v>2</v>
      </c>
      <c r="D144" s="65"/>
      <c r="E144" s="65"/>
      <c r="F144" s="65">
        <v>6</v>
      </c>
      <c r="G144" s="14"/>
      <c r="H144" s="14"/>
      <c r="I144" s="14"/>
      <c r="J144" s="14"/>
      <c r="K144" s="65"/>
    </row>
    <row r="145" spans="1:14" customFormat="1">
      <c r="A145" s="107">
        <v>38645</v>
      </c>
      <c r="B145" s="43"/>
      <c r="C145" s="65">
        <v>3</v>
      </c>
      <c r="D145" s="65"/>
      <c r="E145" s="65"/>
      <c r="F145" s="65">
        <v>0</v>
      </c>
      <c r="G145" s="14"/>
      <c r="H145" s="14"/>
      <c r="I145" s="14"/>
      <c r="J145" s="14"/>
      <c r="K145" s="65"/>
    </row>
    <row r="146" spans="1:14" customFormat="1">
      <c r="A146" s="107">
        <v>38645</v>
      </c>
      <c r="B146" s="65"/>
      <c r="C146" s="65">
        <v>4</v>
      </c>
      <c r="D146" s="65"/>
      <c r="E146" s="65"/>
      <c r="F146" s="65">
        <v>0</v>
      </c>
      <c r="G146" s="14"/>
      <c r="H146" s="14"/>
      <c r="I146" s="14"/>
      <c r="J146" s="14"/>
      <c r="K146" s="65"/>
    </row>
    <row r="147" spans="1:14" customFormat="1">
      <c r="A147" s="107">
        <v>38645</v>
      </c>
      <c r="B147" s="65"/>
      <c r="C147" s="65">
        <v>5</v>
      </c>
      <c r="D147" s="65"/>
      <c r="E147" s="65"/>
      <c r="F147" s="65">
        <v>4</v>
      </c>
      <c r="G147" s="14"/>
      <c r="H147" s="14"/>
      <c r="I147" s="14"/>
      <c r="J147" s="14"/>
      <c r="K147" s="65"/>
    </row>
    <row r="148" spans="1:14" customFormat="1">
      <c r="A148" s="107">
        <v>38645</v>
      </c>
      <c r="B148" s="65" t="s">
        <v>217</v>
      </c>
      <c r="C148" s="65">
        <v>1</v>
      </c>
      <c r="D148" s="65"/>
      <c r="E148" s="65"/>
      <c r="F148" s="43">
        <v>5</v>
      </c>
      <c r="G148" s="14"/>
      <c r="H148" s="14"/>
      <c r="I148" s="14"/>
      <c r="J148" s="14"/>
      <c r="K148" s="65"/>
    </row>
    <row r="149" spans="1:14" customFormat="1">
      <c r="A149" s="107">
        <v>38645</v>
      </c>
      <c r="B149" s="43"/>
      <c r="C149" s="65">
        <v>2</v>
      </c>
      <c r="D149" s="65"/>
      <c r="E149" s="65"/>
      <c r="F149" s="43">
        <v>5</v>
      </c>
      <c r="G149" s="14"/>
      <c r="H149" s="14"/>
      <c r="I149" s="14"/>
      <c r="J149" s="14"/>
      <c r="K149" s="65"/>
    </row>
    <row r="150" spans="1:14" customFormat="1">
      <c r="A150" s="107">
        <v>38645</v>
      </c>
      <c r="B150" s="65"/>
      <c r="C150" s="65">
        <v>3</v>
      </c>
      <c r="D150" s="65"/>
      <c r="E150" s="65"/>
      <c r="F150" s="43">
        <v>5</v>
      </c>
      <c r="G150" s="14"/>
      <c r="H150" s="14"/>
      <c r="I150" s="14"/>
      <c r="J150" s="14"/>
      <c r="K150" s="65"/>
    </row>
    <row r="151" spans="1:14" customFormat="1">
      <c r="A151" s="107">
        <v>38645</v>
      </c>
      <c r="B151" s="65"/>
      <c r="C151" s="65">
        <v>4</v>
      </c>
      <c r="D151" s="65"/>
      <c r="E151" s="65"/>
      <c r="F151" s="43">
        <v>0</v>
      </c>
      <c r="G151" s="14"/>
      <c r="H151" s="14"/>
      <c r="I151" s="14"/>
      <c r="J151" s="14"/>
      <c r="K151" s="65"/>
    </row>
    <row r="152" spans="1:14" customFormat="1">
      <c r="A152" s="107">
        <v>38645</v>
      </c>
      <c r="B152" s="65"/>
      <c r="C152" s="65">
        <v>5</v>
      </c>
      <c r="D152" s="65"/>
      <c r="E152" s="65"/>
      <c r="F152" s="43">
        <v>12</v>
      </c>
      <c r="G152" s="14"/>
      <c r="H152" s="14"/>
      <c r="I152" s="14"/>
      <c r="J152" s="14"/>
      <c r="K152" s="65"/>
    </row>
    <row r="153" spans="1:14" customFormat="1">
      <c r="A153" s="107">
        <v>38645</v>
      </c>
      <c r="B153" s="115" t="s">
        <v>219</v>
      </c>
      <c r="C153" s="65">
        <v>1</v>
      </c>
      <c r="D153" s="65">
        <v>104</v>
      </c>
      <c r="E153" s="65" t="s">
        <v>134</v>
      </c>
      <c r="F153" s="65">
        <v>4</v>
      </c>
      <c r="G153" s="14"/>
      <c r="H153" s="14"/>
      <c r="I153" s="14"/>
      <c r="J153" s="14"/>
      <c r="K153" s="65"/>
    </row>
    <row r="154" spans="1:14" customFormat="1">
      <c r="A154" s="107">
        <v>38645</v>
      </c>
      <c r="B154" s="121"/>
      <c r="C154" s="65">
        <v>2</v>
      </c>
      <c r="D154" s="65">
        <v>102</v>
      </c>
      <c r="E154" s="65" t="s">
        <v>134</v>
      </c>
      <c r="F154" s="65">
        <v>5</v>
      </c>
      <c r="G154" s="14"/>
      <c r="H154" s="14"/>
      <c r="I154" s="14"/>
      <c r="J154" s="14"/>
      <c r="K154" s="65"/>
    </row>
    <row r="155" spans="1:14" customFormat="1">
      <c r="A155" s="107">
        <v>38645</v>
      </c>
      <c r="B155" s="43"/>
      <c r="C155" s="37">
        <v>3</v>
      </c>
      <c r="D155" s="37">
        <v>99</v>
      </c>
      <c r="E155" s="37" t="s">
        <v>130</v>
      </c>
      <c r="F155" s="37">
        <v>5</v>
      </c>
      <c r="G155" s="16"/>
      <c r="H155" s="16"/>
      <c r="I155" s="16"/>
      <c r="J155" s="16"/>
      <c r="K155" s="37"/>
      <c r="L155" s="15"/>
      <c r="M155" s="15"/>
      <c r="N155" s="15"/>
    </row>
    <row r="156" spans="1:14" customFormat="1">
      <c r="A156" s="107">
        <v>38645</v>
      </c>
      <c r="B156" s="65"/>
      <c r="C156" s="37">
        <v>4</v>
      </c>
      <c r="D156" s="37">
        <v>103</v>
      </c>
      <c r="E156" s="37" t="s">
        <v>156</v>
      </c>
      <c r="F156" s="43">
        <v>5</v>
      </c>
      <c r="G156" s="16"/>
      <c r="H156" s="16"/>
      <c r="I156" s="16"/>
      <c r="J156" s="16"/>
      <c r="K156" s="37"/>
      <c r="L156" s="15"/>
      <c r="M156" s="15"/>
      <c r="N156" s="15"/>
    </row>
    <row r="157" spans="1:14" customFormat="1">
      <c r="A157" s="107">
        <v>38645</v>
      </c>
      <c r="B157" s="22"/>
      <c r="C157" s="22">
        <v>5</v>
      </c>
      <c r="D157" s="22">
        <v>96</v>
      </c>
      <c r="E157" s="22" t="s">
        <v>156</v>
      </c>
      <c r="F157" s="22">
        <v>6</v>
      </c>
      <c r="G157" s="17"/>
      <c r="H157" s="17"/>
      <c r="I157" s="17"/>
      <c r="J157" s="17"/>
      <c r="K157" s="22"/>
      <c r="L157" s="4"/>
      <c r="M157" s="4"/>
      <c r="N157" s="4"/>
    </row>
    <row r="158" spans="1:14" customFormat="1">
      <c r="A158" s="107">
        <v>38647</v>
      </c>
      <c r="B158" s="65" t="s">
        <v>82</v>
      </c>
      <c r="C158" s="65">
        <v>1</v>
      </c>
      <c r="D158" s="65">
        <v>621</v>
      </c>
      <c r="E158" s="65" t="s">
        <v>112</v>
      </c>
      <c r="F158" s="43">
        <v>1</v>
      </c>
      <c r="G158" s="14" t="s">
        <v>220</v>
      </c>
      <c r="H158" s="14"/>
      <c r="I158" s="14"/>
      <c r="J158" s="14"/>
      <c r="K158" s="65"/>
    </row>
    <row r="159" spans="1:14" customFormat="1">
      <c r="A159" s="107">
        <v>38647</v>
      </c>
      <c r="B159" s="65"/>
      <c r="C159" s="65">
        <v>2</v>
      </c>
      <c r="D159" s="65">
        <v>604</v>
      </c>
      <c r="E159" s="65" t="s">
        <v>111</v>
      </c>
      <c r="F159" s="43">
        <v>0</v>
      </c>
      <c r="G159" s="14"/>
      <c r="H159" s="14"/>
      <c r="I159" s="14"/>
      <c r="J159" s="14"/>
      <c r="K159" s="65"/>
    </row>
    <row r="160" spans="1:14" customFormat="1">
      <c r="A160" s="107">
        <v>38647</v>
      </c>
      <c r="B160" s="65"/>
      <c r="C160" s="65">
        <v>3</v>
      </c>
      <c r="D160" s="65">
        <f>374+246</f>
        <v>620</v>
      </c>
      <c r="E160" s="65" t="s">
        <v>109</v>
      </c>
      <c r="F160" s="43">
        <v>3</v>
      </c>
      <c r="G160" s="14"/>
      <c r="H160" s="14"/>
      <c r="I160" s="14"/>
      <c r="J160" s="14"/>
      <c r="K160" s="43"/>
    </row>
    <row r="161" spans="1:11" customFormat="1">
      <c r="A161" s="107">
        <v>38647</v>
      </c>
      <c r="B161" s="65"/>
      <c r="C161" s="65">
        <v>4</v>
      </c>
      <c r="D161" s="65">
        <v>381</v>
      </c>
      <c r="E161" s="65" t="s">
        <v>55</v>
      </c>
      <c r="F161" s="43">
        <v>0</v>
      </c>
      <c r="G161" s="14"/>
      <c r="H161" s="14"/>
      <c r="I161" s="14"/>
      <c r="J161" s="14"/>
      <c r="K161" s="65"/>
    </row>
    <row r="162" spans="1:11" customFormat="1">
      <c r="A162" s="107">
        <v>38647</v>
      </c>
      <c r="B162" s="65"/>
      <c r="C162" s="65">
        <v>5</v>
      </c>
      <c r="D162" s="65">
        <v>450</v>
      </c>
      <c r="E162" s="65" t="s">
        <v>55</v>
      </c>
      <c r="F162" s="43">
        <v>5</v>
      </c>
      <c r="G162" s="14"/>
      <c r="H162" s="14"/>
      <c r="I162" s="14"/>
      <c r="J162" s="53"/>
      <c r="K162" s="65"/>
    </row>
    <row r="163" spans="1:11" customFormat="1">
      <c r="A163" s="107">
        <v>38647</v>
      </c>
      <c r="B163" s="65" t="s">
        <v>35</v>
      </c>
      <c r="C163" s="65">
        <v>1</v>
      </c>
      <c r="D163" s="65">
        <v>558</v>
      </c>
      <c r="E163" s="65" t="s">
        <v>111</v>
      </c>
      <c r="F163" s="43">
        <v>1</v>
      </c>
      <c r="G163" s="14"/>
      <c r="H163" s="14"/>
      <c r="I163" s="14"/>
      <c r="J163" s="53"/>
      <c r="K163" s="65"/>
    </row>
    <row r="164" spans="1:11" customFormat="1">
      <c r="A164" s="107">
        <v>38647</v>
      </c>
      <c r="B164" s="65"/>
      <c r="C164" s="65">
        <v>2</v>
      </c>
      <c r="D164" s="65">
        <f>315+134</f>
        <v>449</v>
      </c>
      <c r="E164" s="65" t="s">
        <v>55</v>
      </c>
      <c r="F164" s="43">
        <v>3</v>
      </c>
      <c r="G164" s="14"/>
      <c r="H164" s="14"/>
      <c r="I164" s="14"/>
      <c r="J164" s="53"/>
      <c r="K164" s="65"/>
    </row>
    <row r="165" spans="1:11" customFormat="1">
      <c r="A165" s="107">
        <v>38647</v>
      </c>
      <c r="B165" s="65"/>
      <c r="C165" s="65">
        <v>3</v>
      </c>
      <c r="D165" s="65">
        <v>545</v>
      </c>
      <c r="E165" s="65" t="s">
        <v>111</v>
      </c>
      <c r="F165" s="43">
        <v>1</v>
      </c>
      <c r="G165" s="14"/>
      <c r="H165" s="14"/>
      <c r="I165" s="14"/>
      <c r="J165" s="14"/>
      <c r="K165" s="65"/>
    </row>
    <row r="166" spans="1:11" customFormat="1">
      <c r="A166" s="107">
        <v>38647</v>
      </c>
      <c r="B166" s="65"/>
      <c r="C166" s="65">
        <v>4</v>
      </c>
      <c r="D166" s="65">
        <v>553</v>
      </c>
      <c r="E166" s="65" t="s">
        <v>111</v>
      </c>
      <c r="F166" s="43">
        <v>4</v>
      </c>
      <c r="G166" s="14"/>
      <c r="H166" s="14"/>
      <c r="I166" s="14"/>
      <c r="J166" s="14"/>
      <c r="K166" s="65"/>
    </row>
    <row r="167" spans="1:11" customFormat="1">
      <c r="A167" s="107">
        <v>38647</v>
      </c>
      <c r="B167" s="65"/>
      <c r="C167" s="65">
        <v>5</v>
      </c>
      <c r="D167" s="65">
        <f>515+343</f>
        <v>858</v>
      </c>
      <c r="E167" s="65" t="s">
        <v>108</v>
      </c>
      <c r="F167" s="43">
        <v>4</v>
      </c>
      <c r="G167" s="14"/>
      <c r="H167" s="14"/>
      <c r="I167" s="14"/>
      <c r="J167" s="53"/>
      <c r="K167" s="65"/>
    </row>
    <row r="168" spans="1:11" customFormat="1">
      <c r="A168" s="107">
        <v>38647</v>
      </c>
      <c r="B168" s="65" t="s">
        <v>79</v>
      </c>
      <c r="C168" s="65">
        <v>1</v>
      </c>
      <c r="D168" s="65">
        <v>636</v>
      </c>
      <c r="E168" s="65" t="s">
        <v>112</v>
      </c>
      <c r="F168" s="43">
        <v>3</v>
      </c>
      <c r="G168" s="14"/>
      <c r="H168" s="53"/>
      <c r="I168" s="53"/>
      <c r="J168" s="53"/>
      <c r="K168" s="65"/>
    </row>
    <row r="169" spans="1:11" customFormat="1">
      <c r="A169" s="107">
        <v>38647</v>
      </c>
      <c r="B169" s="65"/>
      <c r="C169" s="65">
        <v>2</v>
      </c>
      <c r="D169" s="65">
        <v>619</v>
      </c>
      <c r="E169" s="65" t="s">
        <v>112</v>
      </c>
      <c r="F169" s="43">
        <v>1</v>
      </c>
      <c r="G169" s="14"/>
      <c r="H169" s="53"/>
      <c r="I169" s="53"/>
      <c r="J169" s="53"/>
      <c r="K169" s="65"/>
    </row>
    <row r="170" spans="1:11" customFormat="1">
      <c r="A170" s="107">
        <v>38647</v>
      </c>
      <c r="B170" s="65"/>
      <c r="C170" s="65">
        <v>3</v>
      </c>
      <c r="D170" s="65">
        <v>489</v>
      </c>
      <c r="E170" s="65" t="s">
        <v>111</v>
      </c>
      <c r="F170" s="43">
        <v>1</v>
      </c>
      <c r="G170" s="14"/>
      <c r="H170" s="53"/>
      <c r="I170" s="53"/>
      <c r="J170" s="53"/>
      <c r="K170" s="65"/>
    </row>
    <row r="171" spans="1:11" customFormat="1">
      <c r="A171" s="107">
        <v>38647</v>
      </c>
      <c r="B171" s="65"/>
      <c r="C171" s="65">
        <v>4</v>
      </c>
      <c r="D171" s="65">
        <v>418</v>
      </c>
      <c r="E171" s="65" t="s">
        <v>55</v>
      </c>
      <c r="F171" s="43">
        <v>1</v>
      </c>
      <c r="G171" s="14"/>
      <c r="H171" s="53"/>
      <c r="I171" s="53"/>
      <c r="J171" s="14"/>
      <c r="K171" s="65"/>
    </row>
    <row r="172" spans="1:11" customFormat="1">
      <c r="A172" s="107">
        <v>38647</v>
      </c>
      <c r="B172" s="65"/>
      <c r="C172" s="65">
        <v>5</v>
      </c>
      <c r="D172" s="65">
        <v>661</v>
      </c>
      <c r="E172" s="65" t="s">
        <v>169</v>
      </c>
      <c r="F172" s="43">
        <v>1.75</v>
      </c>
      <c r="G172" s="14"/>
      <c r="H172" s="53"/>
      <c r="I172" s="53"/>
      <c r="J172" s="14"/>
      <c r="K172" s="65"/>
    </row>
    <row r="173" spans="1:11" customFormat="1">
      <c r="A173" s="107">
        <v>38647</v>
      </c>
      <c r="B173" s="65" t="s">
        <v>52</v>
      </c>
      <c r="C173" s="65">
        <v>1</v>
      </c>
      <c r="D173" s="65">
        <v>357</v>
      </c>
      <c r="E173" s="65" t="s">
        <v>86</v>
      </c>
      <c r="F173" s="43">
        <v>1</v>
      </c>
      <c r="G173" s="14"/>
      <c r="H173" s="14"/>
      <c r="I173" s="14"/>
      <c r="J173" s="14"/>
      <c r="K173" s="65"/>
    </row>
    <row r="174" spans="1:11" customFormat="1">
      <c r="A174" s="107">
        <v>38647</v>
      </c>
      <c r="B174" s="65"/>
      <c r="C174" s="65">
        <v>2</v>
      </c>
      <c r="D174" s="65">
        <f>410+273</f>
        <v>683</v>
      </c>
      <c r="E174" s="65" t="s">
        <v>109</v>
      </c>
      <c r="F174" s="43">
        <v>5</v>
      </c>
      <c r="G174" s="14"/>
      <c r="H174" s="14"/>
      <c r="I174" s="14"/>
      <c r="J174" s="14"/>
      <c r="K174" s="65"/>
    </row>
    <row r="175" spans="1:11" customFormat="1">
      <c r="A175" s="107">
        <v>38647</v>
      </c>
      <c r="B175" s="65"/>
      <c r="C175" s="65">
        <v>3</v>
      </c>
      <c r="D175" s="65">
        <v>194</v>
      </c>
      <c r="E175" s="65" t="s">
        <v>31</v>
      </c>
      <c r="F175" s="43">
        <v>1</v>
      </c>
      <c r="G175" s="14"/>
      <c r="H175" s="14"/>
      <c r="I175" s="14"/>
      <c r="J175" s="14"/>
      <c r="K175" s="65"/>
    </row>
    <row r="176" spans="1:11" customFormat="1">
      <c r="A176" s="107">
        <v>38647</v>
      </c>
      <c r="B176" s="65"/>
      <c r="C176" s="65">
        <v>4</v>
      </c>
      <c r="D176" s="65">
        <v>351</v>
      </c>
      <c r="E176" s="65" t="s">
        <v>119</v>
      </c>
      <c r="F176" s="43">
        <v>3</v>
      </c>
      <c r="G176" s="14"/>
      <c r="H176" s="14"/>
      <c r="I176" s="14"/>
      <c r="J176" s="14"/>
      <c r="K176" s="65"/>
    </row>
    <row r="177" spans="1:11" customFormat="1">
      <c r="A177" s="107">
        <v>38647</v>
      </c>
      <c r="B177" s="65"/>
      <c r="C177" s="65">
        <v>5</v>
      </c>
      <c r="D177" s="65">
        <v>783</v>
      </c>
      <c r="E177" s="65" t="s">
        <v>169</v>
      </c>
      <c r="F177" s="43">
        <v>3</v>
      </c>
      <c r="G177" s="14"/>
      <c r="H177" s="14"/>
      <c r="I177" s="14"/>
      <c r="J177" s="14"/>
      <c r="K177" s="65"/>
    </row>
    <row r="178" spans="1:11" customFormat="1">
      <c r="A178" s="107">
        <v>38647</v>
      </c>
      <c r="B178" s="65" t="s">
        <v>89</v>
      </c>
      <c r="C178" s="65">
        <v>1</v>
      </c>
      <c r="D178" s="65">
        <v>98</v>
      </c>
      <c r="E178" s="65" t="s">
        <v>130</v>
      </c>
      <c r="F178" s="43">
        <v>1</v>
      </c>
      <c r="G178" s="14"/>
      <c r="H178" s="53"/>
      <c r="I178" s="53"/>
      <c r="J178" s="14"/>
      <c r="K178" s="65"/>
    </row>
    <row r="179" spans="1:11" customFormat="1">
      <c r="A179" s="107">
        <v>38647</v>
      </c>
      <c r="B179" s="65"/>
      <c r="C179" s="65">
        <v>2</v>
      </c>
      <c r="D179" s="65">
        <v>609</v>
      </c>
      <c r="E179" s="65" t="s">
        <v>111</v>
      </c>
      <c r="F179" s="43">
        <v>2</v>
      </c>
      <c r="G179" s="14"/>
      <c r="H179" s="14"/>
      <c r="I179" s="14"/>
      <c r="J179" s="14"/>
      <c r="K179" s="65"/>
    </row>
    <row r="180" spans="1:11" customFormat="1">
      <c r="A180" s="107">
        <v>38647</v>
      </c>
      <c r="B180" s="65"/>
      <c r="C180" s="65">
        <v>3</v>
      </c>
      <c r="D180" s="65">
        <v>383</v>
      </c>
      <c r="E180" s="65" t="s">
        <v>119</v>
      </c>
      <c r="F180" s="65">
        <v>3</v>
      </c>
      <c r="G180" s="14"/>
      <c r="H180" s="14"/>
      <c r="I180" s="14"/>
      <c r="J180" s="14"/>
      <c r="K180" s="65"/>
    </row>
    <row r="181" spans="1:11" customFormat="1">
      <c r="A181" s="107">
        <v>38647</v>
      </c>
      <c r="B181" s="65"/>
      <c r="C181" s="65">
        <v>4</v>
      </c>
      <c r="D181" s="65">
        <v>392</v>
      </c>
      <c r="E181" s="65" t="s">
        <v>119</v>
      </c>
      <c r="F181" s="65">
        <v>4</v>
      </c>
      <c r="G181" s="14"/>
      <c r="H181" s="14"/>
      <c r="I181" s="14"/>
      <c r="J181" s="14"/>
      <c r="K181" s="65"/>
    </row>
    <row r="182" spans="1:11" customFormat="1">
      <c r="A182" s="107">
        <v>38647</v>
      </c>
      <c r="B182" s="65"/>
      <c r="C182" s="65">
        <v>5</v>
      </c>
      <c r="D182" s="65">
        <v>401</v>
      </c>
      <c r="E182" s="65" t="s">
        <v>119</v>
      </c>
      <c r="F182" s="65">
        <v>0</v>
      </c>
      <c r="G182" s="14"/>
      <c r="H182" s="14"/>
      <c r="I182" s="14"/>
      <c r="J182" s="14"/>
      <c r="K182" s="65"/>
    </row>
    <row r="183" spans="1:11" customFormat="1">
      <c r="A183" s="107">
        <v>38647</v>
      </c>
      <c r="B183" s="65" t="s">
        <v>117</v>
      </c>
      <c r="C183" s="65">
        <v>1</v>
      </c>
      <c r="D183" s="65">
        <f>246+436</f>
        <v>682</v>
      </c>
      <c r="E183" s="65" t="s">
        <v>108</v>
      </c>
      <c r="F183" s="65">
        <v>1</v>
      </c>
      <c r="G183" s="14"/>
      <c r="H183" s="14"/>
      <c r="I183" s="14"/>
      <c r="J183" s="14"/>
      <c r="K183" s="65"/>
    </row>
    <row r="184" spans="1:11" customFormat="1">
      <c r="A184" s="107">
        <v>38647</v>
      </c>
      <c r="B184" s="65"/>
      <c r="C184" s="65">
        <v>2</v>
      </c>
      <c r="D184" s="65">
        <f>475+367</f>
        <v>842</v>
      </c>
      <c r="E184" s="65" t="s">
        <v>169</v>
      </c>
      <c r="F184" s="65">
        <v>0</v>
      </c>
      <c r="G184" s="14"/>
      <c r="H184" s="14"/>
      <c r="I184" s="14"/>
      <c r="J184" s="14"/>
      <c r="K184" s="65"/>
    </row>
    <row r="185" spans="1:11" customFormat="1">
      <c r="A185" s="107">
        <v>38647</v>
      </c>
      <c r="B185" s="65"/>
      <c r="C185" s="65">
        <v>3</v>
      </c>
      <c r="D185" s="65">
        <f>513</f>
        <v>513</v>
      </c>
      <c r="E185" s="65" t="s">
        <v>55</v>
      </c>
      <c r="F185" s="65">
        <v>0</v>
      </c>
      <c r="G185" s="14"/>
      <c r="H185" s="14"/>
      <c r="I185" s="14"/>
      <c r="J185" s="14"/>
      <c r="K185" s="65"/>
    </row>
    <row r="186" spans="1:11" customFormat="1">
      <c r="A186" s="107">
        <v>38647</v>
      </c>
      <c r="B186" s="65"/>
      <c r="C186" s="65">
        <v>4</v>
      </c>
      <c r="D186" s="65">
        <v>486</v>
      </c>
      <c r="E186" s="65" t="s">
        <v>119</v>
      </c>
      <c r="F186" s="65">
        <v>2</v>
      </c>
      <c r="G186" s="14"/>
      <c r="H186" s="14"/>
      <c r="I186" s="14"/>
      <c r="J186" s="14"/>
      <c r="K186" s="65"/>
    </row>
    <row r="187" spans="1:11" customFormat="1">
      <c r="A187" s="107">
        <v>38647</v>
      </c>
      <c r="B187" s="65"/>
      <c r="C187" s="65">
        <v>5</v>
      </c>
      <c r="D187" s="65">
        <v>508</v>
      </c>
      <c r="E187" s="65" t="s">
        <v>55</v>
      </c>
      <c r="F187" s="65">
        <v>1</v>
      </c>
      <c r="G187" s="14"/>
      <c r="H187" s="14"/>
      <c r="I187" s="14"/>
      <c r="J187" s="14"/>
      <c r="K187" s="65"/>
    </row>
    <row r="188" spans="1:11" customFormat="1">
      <c r="A188" s="107">
        <v>38647</v>
      </c>
      <c r="B188" s="65" t="s">
        <v>83</v>
      </c>
      <c r="C188" s="65">
        <v>1</v>
      </c>
      <c r="D188" s="65">
        <v>97</v>
      </c>
      <c r="E188" s="65" t="s">
        <v>130</v>
      </c>
      <c r="F188" s="65">
        <v>2</v>
      </c>
      <c r="G188" s="14"/>
      <c r="H188" s="14"/>
      <c r="I188" s="14"/>
      <c r="J188" s="14"/>
      <c r="K188" s="65"/>
    </row>
    <row r="189" spans="1:11" customFormat="1">
      <c r="A189" s="107">
        <v>38647</v>
      </c>
      <c r="B189" s="65"/>
      <c r="C189" s="65">
        <v>2</v>
      </c>
      <c r="D189" s="65">
        <v>96</v>
      </c>
      <c r="E189" s="65" t="s">
        <v>130</v>
      </c>
      <c r="F189" s="65">
        <v>1</v>
      </c>
      <c r="G189" s="14"/>
      <c r="H189" s="14"/>
      <c r="I189" s="14"/>
      <c r="J189" s="14"/>
      <c r="K189" s="65"/>
    </row>
    <row r="190" spans="1:11" customFormat="1">
      <c r="A190" s="107">
        <v>38647</v>
      </c>
      <c r="B190" s="65"/>
      <c r="C190" s="65">
        <v>3</v>
      </c>
      <c r="D190" s="65">
        <v>116</v>
      </c>
      <c r="E190" s="65" t="s">
        <v>155</v>
      </c>
      <c r="F190" s="65">
        <v>6</v>
      </c>
      <c r="G190" s="14"/>
      <c r="H190" s="14"/>
      <c r="I190" s="14"/>
      <c r="J190" s="14"/>
      <c r="K190" s="65"/>
    </row>
    <row r="191" spans="1:11" customFormat="1">
      <c r="A191" s="107">
        <v>38647</v>
      </c>
      <c r="B191" s="65"/>
      <c r="C191" s="65">
        <v>4</v>
      </c>
      <c r="D191" s="65">
        <v>123</v>
      </c>
      <c r="E191" s="65" t="s">
        <v>155</v>
      </c>
      <c r="F191" s="65">
        <v>2</v>
      </c>
      <c r="G191" s="14"/>
      <c r="H191" s="14"/>
      <c r="I191" s="14"/>
      <c r="J191" s="14"/>
      <c r="K191" s="65"/>
    </row>
    <row r="192" spans="1:11" customFormat="1">
      <c r="A192" s="107">
        <v>38647</v>
      </c>
      <c r="B192" s="65"/>
      <c r="C192" s="65">
        <v>5</v>
      </c>
      <c r="D192" s="65">
        <v>132</v>
      </c>
      <c r="E192" s="65" t="s">
        <v>91</v>
      </c>
      <c r="F192" s="65">
        <v>4</v>
      </c>
      <c r="G192" s="14"/>
      <c r="H192" s="14"/>
      <c r="I192" s="14"/>
      <c r="J192" s="14"/>
      <c r="K192" s="65"/>
    </row>
    <row r="193" spans="1:11" customFormat="1">
      <c r="A193" s="107">
        <v>38647</v>
      </c>
      <c r="B193" s="65" t="s">
        <v>45</v>
      </c>
      <c r="C193" s="65">
        <v>1</v>
      </c>
      <c r="D193" s="65">
        <v>173</v>
      </c>
      <c r="E193" s="65" t="s">
        <v>165</v>
      </c>
      <c r="F193" s="65">
        <v>0</v>
      </c>
      <c r="G193" s="14" t="s">
        <v>161</v>
      </c>
      <c r="H193" s="14"/>
      <c r="I193" s="14"/>
      <c r="J193" s="14"/>
      <c r="K193" s="65"/>
    </row>
    <row r="194" spans="1:11" customFormat="1">
      <c r="A194" s="107">
        <v>38647</v>
      </c>
      <c r="B194" s="65"/>
      <c r="C194" s="65">
        <v>2</v>
      </c>
      <c r="D194" s="65">
        <v>140</v>
      </c>
      <c r="E194" s="65" t="s">
        <v>155</v>
      </c>
      <c r="F194" s="65">
        <v>3</v>
      </c>
      <c r="G194" s="14"/>
      <c r="H194" s="14"/>
      <c r="I194" s="14"/>
      <c r="J194" s="14"/>
      <c r="K194" s="65"/>
    </row>
    <row r="195" spans="1:11" customFormat="1">
      <c r="A195" s="107">
        <v>38647</v>
      </c>
      <c r="B195" s="65"/>
      <c r="C195" s="65">
        <v>3</v>
      </c>
      <c r="D195" s="65">
        <v>200</v>
      </c>
      <c r="E195" s="65" t="s">
        <v>31</v>
      </c>
      <c r="F195" s="65">
        <v>1</v>
      </c>
      <c r="G195" s="14"/>
      <c r="H195" s="14"/>
      <c r="I195" s="14"/>
      <c r="J195" s="14"/>
      <c r="K195" s="65"/>
    </row>
    <row r="196" spans="1:11" customFormat="1">
      <c r="A196" s="107">
        <v>38647</v>
      </c>
      <c r="B196" s="65"/>
      <c r="C196" s="65">
        <v>4</v>
      </c>
      <c r="D196" s="65">
        <v>212</v>
      </c>
      <c r="E196" s="65" t="s">
        <v>31</v>
      </c>
      <c r="F196" s="65">
        <v>1</v>
      </c>
      <c r="G196" s="14"/>
      <c r="H196" s="14"/>
      <c r="I196" s="14"/>
      <c r="J196" s="14"/>
      <c r="K196" s="65"/>
    </row>
    <row r="197" spans="1:11" customFormat="1">
      <c r="A197" s="107">
        <v>38647</v>
      </c>
      <c r="B197" s="65"/>
      <c r="C197" s="65">
        <v>5</v>
      </c>
      <c r="D197" s="65">
        <v>390</v>
      </c>
      <c r="E197" s="65" t="s">
        <v>55</v>
      </c>
      <c r="F197" s="65">
        <v>0</v>
      </c>
      <c r="G197" s="14"/>
      <c r="H197" s="14"/>
      <c r="I197" s="14"/>
      <c r="J197" s="14"/>
      <c r="K197" s="65"/>
    </row>
    <row r="198" spans="1:11" customFormat="1">
      <c r="A198" s="107">
        <v>38647</v>
      </c>
      <c r="B198" s="65" t="s">
        <v>118</v>
      </c>
      <c r="C198" s="65">
        <v>1</v>
      </c>
      <c r="D198" s="65">
        <v>305</v>
      </c>
      <c r="E198" s="65" t="s">
        <v>50</v>
      </c>
      <c r="F198" s="65">
        <v>1</v>
      </c>
      <c r="G198" s="14"/>
      <c r="H198" s="14"/>
      <c r="I198" s="14"/>
      <c r="J198" s="14"/>
      <c r="K198" s="65"/>
    </row>
    <row r="199" spans="1:11" customFormat="1">
      <c r="A199" s="107">
        <v>38647</v>
      </c>
      <c r="B199" s="65"/>
      <c r="C199" s="65">
        <v>2</v>
      </c>
      <c r="D199" s="65">
        <v>405</v>
      </c>
      <c r="E199" s="65" t="s">
        <v>119</v>
      </c>
      <c r="F199" s="65">
        <v>2</v>
      </c>
      <c r="G199" s="14"/>
      <c r="H199" s="14"/>
      <c r="I199" s="14"/>
      <c r="J199" s="14"/>
      <c r="K199" s="65"/>
    </row>
    <row r="200" spans="1:11" customFormat="1">
      <c r="A200" s="107">
        <v>38647</v>
      </c>
      <c r="B200" s="65"/>
      <c r="C200" s="65">
        <v>3</v>
      </c>
      <c r="D200" s="65">
        <v>383</v>
      </c>
      <c r="E200" s="65" t="s">
        <v>119</v>
      </c>
      <c r="F200" s="65">
        <v>5</v>
      </c>
      <c r="G200" s="14"/>
      <c r="H200" s="14"/>
      <c r="I200" s="14"/>
      <c r="J200" s="14"/>
      <c r="K200" s="65"/>
    </row>
    <row r="201" spans="1:11" customFormat="1">
      <c r="A201" s="107">
        <v>38647</v>
      </c>
      <c r="B201" s="65"/>
      <c r="C201" s="65">
        <v>4</v>
      </c>
      <c r="D201" s="65">
        <v>301</v>
      </c>
      <c r="E201" s="65" t="s">
        <v>50</v>
      </c>
      <c r="F201" s="65">
        <v>4</v>
      </c>
      <c r="G201" s="14"/>
      <c r="H201" s="14"/>
      <c r="I201" s="14"/>
      <c r="J201" s="14"/>
      <c r="K201" s="65"/>
    </row>
    <row r="202" spans="1:11" customFormat="1">
      <c r="A202" s="107">
        <v>38647</v>
      </c>
      <c r="B202" s="65"/>
      <c r="C202" s="65">
        <v>5</v>
      </c>
      <c r="D202" s="65">
        <v>351</v>
      </c>
      <c r="E202" s="65" t="s">
        <v>50</v>
      </c>
      <c r="F202" s="65">
        <v>3</v>
      </c>
      <c r="G202" s="14"/>
      <c r="H202" s="14"/>
      <c r="I202" s="14"/>
      <c r="J202" s="14"/>
      <c r="K202" s="65"/>
    </row>
    <row r="203" spans="1:11" customFormat="1">
      <c r="A203" s="107">
        <v>38647</v>
      </c>
      <c r="B203" s="115" t="s">
        <v>94</v>
      </c>
      <c r="C203" s="65">
        <v>1</v>
      </c>
      <c r="D203" s="65">
        <v>124</v>
      </c>
      <c r="E203" s="65" t="s">
        <v>129</v>
      </c>
      <c r="F203" s="65">
        <v>10</v>
      </c>
      <c r="G203" s="14"/>
      <c r="H203" s="14"/>
      <c r="I203" s="14"/>
      <c r="J203" s="14"/>
      <c r="K203" s="65"/>
    </row>
    <row r="204" spans="1:11" customFormat="1">
      <c r="A204" s="107">
        <v>38647</v>
      </c>
      <c r="B204" s="121"/>
      <c r="C204" s="65">
        <v>2</v>
      </c>
      <c r="D204" s="65">
        <v>118</v>
      </c>
      <c r="E204" s="65" t="s">
        <v>129</v>
      </c>
      <c r="F204" s="65">
        <v>2</v>
      </c>
      <c r="G204" s="14"/>
      <c r="H204" s="14"/>
      <c r="I204" s="14"/>
      <c r="J204" s="14"/>
      <c r="K204" s="65"/>
    </row>
    <row r="205" spans="1:11" customFormat="1">
      <c r="A205" s="107">
        <v>38647</v>
      </c>
      <c r="B205" s="65"/>
      <c r="C205" s="65">
        <v>3</v>
      </c>
      <c r="D205" s="65">
        <v>127</v>
      </c>
      <c r="E205" s="65" t="s">
        <v>128</v>
      </c>
      <c r="F205" s="65">
        <v>2</v>
      </c>
      <c r="G205" s="14"/>
      <c r="H205" s="14"/>
      <c r="I205" s="14"/>
      <c r="J205" s="14"/>
      <c r="K205" s="65"/>
    </row>
    <row r="206" spans="1:11" customFormat="1">
      <c r="A206" s="107">
        <v>38647</v>
      </c>
      <c r="B206" s="65"/>
      <c r="C206" s="65">
        <v>4</v>
      </c>
      <c r="D206" s="65">
        <v>141</v>
      </c>
      <c r="E206" s="65" t="s">
        <v>15</v>
      </c>
      <c r="F206" s="65">
        <v>5</v>
      </c>
      <c r="G206" s="14"/>
      <c r="H206" s="14"/>
      <c r="I206" s="14"/>
      <c r="J206" s="14"/>
      <c r="K206" s="65"/>
    </row>
    <row r="207" spans="1:11" customFormat="1">
      <c r="A207" s="107">
        <v>38647</v>
      </c>
      <c r="B207" s="65"/>
      <c r="C207" s="65">
        <v>5</v>
      </c>
      <c r="D207" s="65">
        <v>133</v>
      </c>
      <c r="E207" s="65" t="s">
        <v>129</v>
      </c>
      <c r="F207" s="65">
        <v>3</v>
      </c>
      <c r="G207" s="14"/>
      <c r="H207" s="14"/>
      <c r="I207" s="14"/>
      <c r="J207" s="14"/>
      <c r="K207" s="65"/>
    </row>
    <row r="208" spans="1:11" customFormat="1">
      <c r="A208" s="107">
        <v>38647</v>
      </c>
      <c r="B208" s="115" t="s">
        <v>95</v>
      </c>
      <c r="C208" s="65">
        <v>1</v>
      </c>
      <c r="D208" s="65">
        <v>115</v>
      </c>
      <c r="E208" s="65" t="s">
        <v>129</v>
      </c>
      <c r="F208" s="65">
        <v>3</v>
      </c>
      <c r="G208" s="14"/>
      <c r="H208" s="14"/>
      <c r="I208" s="14"/>
      <c r="J208" s="14"/>
      <c r="K208" s="65"/>
    </row>
    <row r="209" spans="1:11" customFormat="1">
      <c r="A209" s="107">
        <v>38647</v>
      </c>
      <c r="B209" s="121"/>
      <c r="C209" s="65">
        <v>2</v>
      </c>
      <c r="D209" s="65">
        <v>98</v>
      </c>
      <c r="E209" s="65" t="s">
        <v>130</v>
      </c>
      <c r="F209" s="65">
        <v>4</v>
      </c>
      <c r="G209" s="14"/>
      <c r="H209" s="14"/>
      <c r="I209" s="14"/>
      <c r="J209" s="14"/>
      <c r="K209" s="65"/>
    </row>
    <row r="210" spans="1:11" customFormat="1">
      <c r="A210" s="107">
        <v>38647</v>
      </c>
      <c r="B210" s="65"/>
      <c r="C210" s="65">
        <v>3</v>
      </c>
      <c r="D210" s="65">
        <v>101</v>
      </c>
      <c r="E210" s="65" t="s">
        <v>130</v>
      </c>
      <c r="F210" s="65">
        <v>7</v>
      </c>
      <c r="G210" s="14"/>
      <c r="H210" s="14"/>
      <c r="I210" s="14"/>
      <c r="J210" s="14"/>
      <c r="K210" s="65"/>
    </row>
    <row r="211" spans="1:11" customFormat="1">
      <c r="A211" s="107">
        <v>38647</v>
      </c>
      <c r="B211" s="65"/>
      <c r="C211" s="65">
        <v>4</v>
      </c>
      <c r="D211" s="65">
        <v>102</v>
      </c>
      <c r="E211" s="65" t="s">
        <v>130</v>
      </c>
      <c r="F211" s="65">
        <v>8</v>
      </c>
      <c r="G211" s="14"/>
      <c r="H211" s="14"/>
      <c r="I211" s="14"/>
      <c r="J211" s="14"/>
      <c r="K211" s="65"/>
    </row>
    <row r="212" spans="1:11" customFormat="1">
      <c r="A212" s="107">
        <v>38647</v>
      </c>
      <c r="B212" s="65"/>
      <c r="C212" s="65">
        <v>5</v>
      </c>
      <c r="D212" s="65">
        <v>107</v>
      </c>
      <c r="E212" s="65" t="s">
        <v>130</v>
      </c>
      <c r="F212" s="65">
        <v>1</v>
      </c>
      <c r="G212" s="14"/>
      <c r="H212" s="14"/>
      <c r="I212" s="14"/>
      <c r="J212" s="14"/>
      <c r="K212" s="65"/>
    </row>
    <row r="213" spans="1:11" customFormat="1">
      <c r="A213" s="107">
        <v>38647</v>
      </c>
      <c r="B213" s="115" t="s">
        <v>73</v>
      </c>
      <c r="C213" s="65">
        <v>1</v>
      </c>
      <c r="D213" s="65">
        <v>101</v>
      </c>
      <c r="E213" s="65" t="s">
        <v>130</v>
      </c>
      <c r="F213" s="65">
        <v>6</v>
      </c>
      <c r="G213" s="14"/>
      <c r="H213" s="14"/>
      <c r="I213" s="14"/>
      <c r="J213" s="14"/>
      <c r="K213" s="65"/>
    </row>
    <row r="214" spans="1:11" customFormat="1">
      <c r="A214" s="107">
        <v>38647</v>
      </c>
      <c r="B214" s="121"/>
      <c r="C214" s="65">
        <v>2</v>
      </c>
      <c r="D214" s="65">
        <v>96</v>
      </c>
      <c r="E214" s="65" t="s">
        <v>130</v>
      </c>
      <c r="F214" s="65">
        <v>12</v>
      </c>
      <c r="G214" s="14"/>
      <c r="H214" s="14"/>
      <c r="I214" s="14"/>
      <c r="J214" s="14"/>
      <c r="K214" s="65"/>
    </row>
    <row r="215" spans="1:11" customFormat="1">
      <c r="A215" s="107">
        <v>38647</v>
      </c>
      <c r="B215" s="65"/>
      <c r="C215" s="65">
        <v>3</v>
      </c>
      <c r="D215" s="65">
        <v>101</v>
      </c>
      <c r="E215" s="65" t="s">
        <v>130</v>
      </c>
      <c r="F215" s="65">
        <v>2</v>
      </c>
      <c r="G215" s="14"/>
      <c r="H215" s="14"/>
      <c r="I215" s="14"/>
      <c r="J215" s="14"/>
      <c r="K215" s="65"/>
    </row>
    <row r="216" spans="1:11" customFormat="1">
      <c r="A216" s="107">
        <v>38647</v>
      </c>
      <c r="B216" s="65"/>
      <c r="C216" s="65">
        <v>4</v>
      </c>
      <c r="D216" s="65">
        <v>112</v>
      </c>
      <c r="E216" s="65" t="s">
        <v>130</v>
      </c>
      <c r="F216" s="65">
        <v>9</v>
      </c>
      <c r="G216" s="14"/>
      <c r="H216" s="14"/>
      <c r="I216" s="14"/>
      <c r="J216" s="14"/>
      <c r="K216" s="65"/>
    </row>
    <row r="217" spans="1:11" s="4" customFormat="1">
      <c r="A217" s="107">
        <v>38647</v>
      </c>
      <c r="B217" s="22"/>
      <c r="C217" s="22">
        <v>5</v>
      </c>
      <c r="D217" s="22">
        <v>99</v>
      </c>
      <c r="E217" s="22" t="s">
        <v>130</v>
      </c>
      <c r="F217" s="22">
        <v>5</v>
      </c>
      <c r="G217" s="17"/>
      <c r="H217" s="17"/>
      <c r="I217" s="17"/>
      <c r="J217" s="17"/>
      <c r="K217" s="22"/>
    </row>
    <row r="218" spans="1:11" customFormat="1">
      <c r="A218" s="109">
        <v>38648</v>
      </c>
      <c r="B218" s="115" t="s">
        <v>80</v>
      </c>
      <c r="C218" s="65">
        <v>1</v>
      </c>
      <c r="D218" s="65">
        <v>77</v>
      </c>
      <c r="E218" s="65" t="s">
        <v>131</v>
      </c>
      <c r="F218" s="65">
        <v>3</v>
      </c>
      <c r="G218" s="14"/>
      <c r="H218" s="14"/>
      <c r="I218" s="14"/>
      <c r="J218" s="14"/>
      <c r="K218" s="65"/>
    </row>
    <row r="219" spans="1:11" customFormat="1">
      <c r="A219" s="110"/>
      <c r="B219" s="117"/>
      <c r="C219" s="65">
        <v>2</v>
      </c>
      <c r="D219" s="65">
        <v>98</v>
      </c>
      <c r="E219" s="65" t="s">
        <v>130</v>
      </c>
      <c r="F219" s="65">
        <v>7</v>
      </c>
      <c r="G219" s="14"/>
      <c r="H219" s="14"/>
      <c r="I219" s="14"/>
      <c r="J219" s="14"/>
      <c r="K219" s="65"/>
    </row>
    <row r="220" spans="1:11" customFormat="1">
      <c r="A220" s="110"/>
      <c r="B220" s="65"/>
      <c r="C220" s="65">
        <v>3</v>
      </c>
      <c r="D220" s="65">
        <v>75</v>
      </c>
      <c r="E220" s="65" t="s">
        <v>131</v>
      </c>
      <c r="F220" s="65">
        <v>10</v>
      </c>
      <c r="G220" s="14"/>
      <c r="H220" s="14"/>
      <c r="I220" s="14"/>
      <c r="J220" s="14"/>
      <c r="K220" s="65"/>
    </row>
    <row r="221" spans="1:11" customFormat="1">
      <c r="A221" s="110"/>
      <c r="B221" s="65"/>
      <c r="C221" s="65">
        <v>4</v>
      </c>
      <c r="D221" s="65">
        <v>74</v>
      </c>
      <c r="E221" s="65" t="s">
        <v>131</v>
      </c>
      <c r="F221" s="65">
        <v>2</v>
      </c>
      <c r="G221" s="14"/>
      <c r="H221" s="14"/>
      <c r="I221" s="14"/>
      <c r="J221" s="14"/>
      <c r="K221" s="65"/>
    </row>
    <row r="222" spans="1:11" s="15" customFormat="1">
      <c r="A222" s="111"/>
      <c r="B222" s="37"/>
      <c r="C222" s="37">
        <v>5</v>
      </c>
      <c r="D222" s="37"/>
      <c r="E222" s="37"/>
      <c r="F222" s="37">
        <v>3</v>
      </c>
      <c r="G222" s="16"/>
      <c r="H222" s="16"/>
      <c r="I222" s="16"/>
      <c r="J222" s="16"/>
      <c r="K222" s="37"/>
    </row>
    <row r="223" spans="1:11" s="15" customFormat="1">
      <c r="A223" s="111"/>
      <c r="B223" s="118" t="s">
        <v>102</v>
      </c>
      <c r="C223" s="37">
        <v>1</v>
      </c>
      <c r="D223" s="37"/>
      <c r="E223" s="37"/>
      <c r="F223" s="37">
        <v>2</v>
      </c>
      <c r="G223" s="16"/>
      <c r="H223" s="16"/>
      <c r="I223" s="16"/>
      <c r="J223" s="16"/>
      <c r="K223" s="37"/>
    </row>
    <row r="224" spans="1:11" s="15" customFormat="1">
      <c r="A224" s="111"/>
      <c r="B224" s="120"/>
      <c r="C224" s="37">
        <v>2</v>
      </c>
      <c r="D224" s="37"/>
      <c r="E224" s="37"/>
      <c r="F224" s="37">
        <v>2</v>
      </c>
      <c r="G224" s="16"/>
      <c r="H224" s="16"/>
      <c r="I224" s="16"/>
      <c r="J224" s="16"/>
      <c r="K224" s="37"/>
    </row>
    <row r="225" spans="1:11" s="15" customFormat="1">
      <c r="A225" s="111"/>
      <c r="B225" s="37"/>
      <c r="C225" s="37">
        <v>3</v>
      </c>
      <c r="D225" s="37"/>
      <c r="E225" s="37"/>
      <c r="F225" s="37">
        <v>10</v>
      </c>
      <c r="G225" s="16"/>
      <c r="H225" s="16"/>
      <c r="I225" s="16"/>
      <c r="J225" s="16"/>
      <c r="K225" s="37"/>
    </row>
    <row r="226" spans="1:11" s="15" customFormat="1">
      <c r="A226" s="111"/>
      <c r="B226" s="37"/>
      <c r="C226" s="37">
        <v>4</v>
      </c>
      <c r="D226" s="37"/>
      <c r="E226" s="37"/>
      <c r="F226" s="37">
        <v>2</v>
      </c>
      <c r="G226" s="16"/>
      <c r="H226" s="16"/>
      <c r="I226" s="16"/>
      <c r="J226" s="16"/>
      <c r="K226" s="37"/>
    </row>
    <row r="227" spans="1:11" s="4" customFormat="1">
      <c r="A227" s="112"/>
      <c r="B227" s="22"/>
      <c r="C227" s="22">
        <v>5</v>
      </c>
      <c r="D227" s="22"/>
      <c r="E227" s="22"/>
      <c r="F227" s="22">
        <v>3</v>
      </c>
      <c r="G227" s="17"/>
      <c r="H227" s="17"/>
      <c r="I227" s="17"/>
      <c r="J227" s="17"/>
      <c r="K227" s="22"/>
    </row>
    <row r="228" spans="1:11" customFormat="1">
      <c r="A228" s="107">
        <v>38649</v>
      </c>
      <c r="B228" s="65" t="s">
        <v>82</v>
      </c>
      <c r="C228" s="65">
        <v>1</v>
      </c>
      <c r="D228" s="65">
        <f>451+299</f>
        <v>750</v>
      </c>
      <c r="E228" s="65" t="s">
        <v>108</v>
      </c>
      <c r="F228" s="65">
        <v>3</v>
      </c>
      <c r="G228" s="14"/>
      <c r="H228" s="14"/>
      <c r="I228" s="14"/>
      <c r="J228" s="14"/>
      <c r="K228" s="65"/>
    </row>
    <row r="229" spans="1:11" customFormat="1">
      <c r="A229" s="108"/>
      <c r="B229" s="65"/>
      <c r="C229" s="65">
        <v>2</v>
      </c>
      <c r="D229" s="65">
        <v>497</v>
      </c>
      <c r="E229" s="65" t="s">
        <v>55</v>
      </c>
      <c r="F229" s="65">
        <v>0</v>
      </c>
      <c r="G229" s="14"/>
      <c r="H229" s="14"/>
      <c r="I229" s="14"/>
      <c r="J229" s="14"/>
      <c r="K229" s="65"/>
    </row>
    <row r="230" spans="1:11" customFormat="1">
      <c r="A230" s="108"/>
      <c r="B230" s="65"/>
      <c r="C230" s="65">
        <v>3</v>
      </c>
      <c r="D230" s="65">
        <v>602</v>
      </c>
      <c r="E230" s="65" t="s">
        <v>112</v>
      </c>
      <c r="F230" s="65">
        <v>2</v>
      </c>
      <c r="G230" s="14"/>
      <c r="H230" s="14"/>
      <c r="I230" s="14"/>
      <c r="J230" s="14"/>
      <c r="K230" s="65"/>
    </row>
    <row r="231" spans="1:11" customFormat="1">
      <c r="A231" s="108"/>
      <c r="B231" s="65"/>
      <c r="C231" s="65">
        <v>4</v>
      </c>
      <c r="D231" s="65">
        <f>228+350</f>
        <v>578</v>
      </c>
      <c r="E231" s="65" t="s">
        <v>109</v>
      </c>
      <c r="F231" s="65">
        <v>0</v>
      </c>
      <c r="G231" s="14"/>
      <c r="H231" s="14"/>
      <c r="I231" s="14"/>
      <c r="J231" s="14"/>
      <c r="K231" s="65"/>
    </row>
    <row r="232" spans="1:11" customFormat="1">
      <c r="A232" s="108"/>
      <c r="B232" s="65"/>
      <c r="C232" s="65">
        <v>5</v>
      </c>
      <c r="D232" s="65">
        <f>368+457</f>
        <v>825</v>
      </c>
      <c r="E232" s="65" t="s">
        <v>169</v>
      </c>
      <c r="F232" s="65">
        <v>3</v>
      </c>
      <c r="G232" s="14"/>
      <c r="H232" s="14"/>
      <c r="I232" s="14"/>
      <c r="J232" s="14"/>
      <c r="K232" s="65"/>
    </row>
    <row r="233" spans="1:11" customFormat="1">
      <c r="A233" s="108"/>
      <c r="B233" s="65" t="s">
        <v>35</v>
      </c>
      <c r="C233" s="65">
        <v>1</v>
      </c>
      <c r="D233" s="65">
        <v>563</v>
      </c>
      <c r="E233" s="65" t="s">
        <v>112</v>
      </c>
      <c r="F233" s="65">
        <v>1</v>
      </c>
      <c r="G233" s="14"/>
      <c r="H233" s="14"/>
      <c r="I233" s="14"/>
      <c r="J233" s="14"/>
      <c r="K233" s="65"/>
    </row>
    <row r="234" spans="1:11" customFormat="1">
      <c r="A234" s="108"/>
      <c r="B234" s="65"/>
      <c r="C234" s="65">
        <v>2</v>
      </c>
      <c r="D234" s="65">
        <f>336+442</f>
        <v>778</v>
      </c>
      <c r="E234" s="65" t="s">
        <v>169</v>
      </c>
      <c r="F234" s="65">
        <v>2</v>
      </c>
      <c r="G234" s="14"/>
      <c r="H234" s="14"/>
      <c r="I234" s="14"/>
      <c r="J234" s="14"/>
      <c r="K234" s="65"/>
    </row>
    <row r="235" spans="1:11" s="15" customFormat="1">
      <c r="A235" s="105"/>
      <c r="B235" s="37"/>
      <c r="C235" s="37">
        <v>3</v>
      </c>
      <c r="D235" s="37">
        <v>626</v>
      </c>
      <c r="E235" s="37" t="s">
        <v>112</v>
      </c>
      <c r="F235" s="37">
        <v>1</v>
      </c>
      <c r="G235" s="16"/>
      <c r="H235" s="16"/>
      <c r="I235" s="16"/>
      <c r="J235" s="16"/>
      <c r="K235" s="37"/>
    </row>
    <row r="236" spans="1:11" s="15" customFormat="1">
      <c r="A236" s="105"/>
      <c r="B236" s="37"/>
      <c r="C236" s="37">
        <v>4</v>
      </c>
      <c r="D236" s="37">
        <f>457+346</f>
        <v>803</v>
      </c>
      <c r="E236" s="37" t="s">
        <v>169</v>
      </c>
      <c r="F236" s="37">
        <v>3</v>
      </c>
      <c r="G236" s="16"/>
      <c r="H236" s="16"/>
      <c r="I236" s="16"/>
      <c r="J236" s="16"/>
      <c r="K236" s="37"/>
    </row>
    <row r="237" spans="1:11" s="15" customFormat="1">
      <c r="A237" s="105"/>
      <c r="B237" s="37"/>
      <c r="C237" s="37">
        <v>5</v>
      </c>
      <c r="D237" s="37">
        <v>612</v>
      </c>
      <c r="E237" s="37" t="s">
        <v>112</v>
      </c>
      <c r="F237" s="37">
        <v>1</v>
      </c>
      <c r="G237" s="16"/>
      <c r="H237" s="16"/>
      <c r="I237" s="16"/>
      <c r="J237" s="16"/>
      <c r="K237" s="37"/>
    </row>
    <row r="238" spans="1:11" s="15" customFormat="1">
      <c r="A238" s="105"/>
      <c r="B238" s="37" t="s">
        <v>79</v>
      </c>
      <c r="C238" s="37">
        <v>1</v>
      </c>
      <c r="D238" s="37">
        <f>182+338</f>
        <v>520</v>
      </c>
      <c r="E238" s="37" t="s">
        <v>111</v>
      </c>
      <c r="F238" s="37">
        <v>2</v>
      </c>
      <c r="G238" s="16"/>
      <c r="H238" s="16"/>
      <c r="I238" s="16"/>
      <c r="J238" s="16"/>
      <c r="K238" s="37"/>
    </row>
    <row r="239" spans="1:11" s="15" customFormat="1">
      <c r="A239" s="105"/>
      <c r="B239" s="37"/>
      <c r="C239" s="37">
        <v>2</v>
      </c>
      <c r="D239" s="37">
        <f>293+463</f>
        <v>756</v>
      </c>
      <c r="E239" s="37" t="s">
        <v>108</v>
      </c>
      <c r="F239" s="37">
        <v>1</v>
      </c>
      <c r="G239" s="16"/>
      <c r="H239" s="16"/>
      <c r="J239" s="16"/>
      <c r="K239" s="37"/>
    </row>
    <row r="240" spans="1:11" s="15" customFormat="1">
      <c r="A240" s="105"/>
      <c r="B240" s="37"/>
      <c r="C240" s="37">
        <v>3</v>
      </c>
      <c r="D240" s="37">
        <f>307+431</f>
        <v>738</v>
      </c>
      <c r="E240" s="37" t="s">
        <v>169</v>
      </c>
      <c r="F240" s="37">
        <v>2</v>
      </c>
      <c r="G240" s="16"/>
      <c r="H240" s="16"/>
      <c r="J240" s="16"/>
      <c r="K240" s="37"/>
    </row>
    <row r="241" spans="1:11" s="15" customFormat="1">
      <c r="A241" s="105"/>
      <c r="B241" s="37"/>
      <c r="C241" s="37">
        <v>4</v>
      </c>
      <c r="D241" s="37">
        <f>304+472</f>
        <v>776</v>
      </c>
      <c r="E241" s="37" t="s">
        <v>108</v>
      </c>
      <c r="F241" s="37">
        <v>8</v>
      </c>
      <c r="H241" s="16"/>
      <c r="I241" s="16"/>
      <c r="J241" s="16"/>
      <c r="K241" s="37"/>
    </row>
    <row r="242" spans="1:11" s="15" customFormat="1">
      <c r="A242" s="105"/>
      <c r="B242" s="37"/>
      <c r="C242" s="37">
        <v>5</v>
      </c>
      <c r="D242" s="37">
        <v>670</v>
      </c>
      <c r="E242" s="37" t="s">
        <v>109</v>
      </c>
      <c r="F242" s="37">
        <v>5</v>
      </c>
      <c r="H242" s="16"/>
      <c r="I242" s="16"/>
      <c r="J242" s="16"/>
      <c r="K242" s="37"/>
    </row>
    <row r="243" spans="1:11" s="15" customFormat="1">
      <c r="A243" s="105"/>
      <c r="B243" s="37" t="s">
        <v>52</v>
      </c>
      <c r="C243" s="37">
        <v>1</v>
      </c>
      <c r="D243" s="37">
        <v>575</v>
      </c>
      <c r="E243" s="37" t="s">
        <v>111</v>
      </c>
      <c r="F243" s="37">
        <v>9</v>
      </c>
      <c r="H243" s="16"/>
      <c r="I243" s="16"/>
      <c r="J243" s="16"/>
      <c r="K243" s="37"/>
    </row>
    <row r="244" spans="1:11" s="15" customFormat="1">
      <c r="A244" s="105"/>
      <c r="B244" s="37"/>
      <c r="C244" s="37">
        <v>2</v>
      </c>
      <c r="D244" s="37">
        <v>438</v>
      </c>
      <c r="E244" s="37" t="s">
        <v>119</v>
      </c>
      <c r="F244" s="37">
        <v>2</v>
      </c>
      <c r="H244" s="16"/>
      <c r="I244" s="16"/>
      <c r="J244" s="16"/>
      <c r="K244" s="37"/>
    </row>
    <row r="245" spans="1:11" s="15" customFormat="1">
      <c r="A245" s="105"/>
      <c r="B245" s="37"/>
      <c r="C245" s="37">
        <v>3</v>
      </c>
      <c r="D245" s="37">
        <f>256+430</f>
        <v>686</v>
      </c>
      <c r="E245" s="37" t="s">
        <v>112</v>
      </c>
      <c r="F245" s="37">
        <v>0</v>
      </c>
      <c r="H245" s="16"/>
      <c r="I245" s="16"/>
      <c r="J245" s="16"/>
      <c r="K245" s="37"/>
    </row>
    <row r="246" spans="1:11" s="15" customFormat="1">
      <c r="A246" s="105"/>
      <c r="B246" s="37"/>
      <c r="C246" s="37">
        <v>4</v>
      </c>
      <c r="D246" s="37">
        <v>424</v>
      </c>
      <c r="E246" s="37" t="s">
        <v>55</v>
      </c>
      <c r="F246" s="37">
        <v>3</v>
      </c>
      <c r="J246" s="16"/>
      <c r="K246" s="37"/>
    </row>
    <row r="247" spans="1:11" s="15" customFormat="1">
      <c r="A247" s="105"/>
      <c r="B247" s="37"/>
      <c r="C247" s="37">
        <v>5</v>
      </c>
      <c r="D247" s="37">
        <v>375</v>
      </c>
      <c r="E247" s="37" t="s">
        <v>119</v>
      </c>
      <c r="F247" s="37">
        <v>1</v>
      </c>
      <c r="J247" s="16"/>
      <c r="K247" s="37"/>
    </row>
    <row r="248" spans="1:11" s="15" customFormat="1">
      <c r="A248" s="105"/>
      <c r="B248" s="37" t="s">
        <v>89</v>
      </c>
      <c r="C248" s="37">
        <v>1</v>
      </c>
      <c r="D248" s="37">
        <f>242+414</f>
        <v>656</v>
      </c>
      <c r="E248" s="37" t="s">
        <v>112</v>
      </c>
      <c r="F248" s="37">
        <v>4</v>
      </c>
      <c r="G248" s="15" t="s">
        <v>161</v>
      </c>
      <c r="J248" s="16"/>
      <c r="K248" s="37"/>
    </row>
    <row r="249" spans="1:11" s="15" customFormat="1">
      <c r="A249" s="105"/>
      <c r="B249" s="37"/>
      <c r="C249" s="37">
        <v>2</v>
      </c>
      <c r="D249" s="37">
        <v>477</v>
      </c>
      <c r="E249" s="37" t="s">
        <v>111</v>
      </c>
      <c r="F249" s="37">
        <v>2</v>
      </c>
      <c r="J249" s="16"/>
      <c r="K249" s="37"/>
    </row>
    <row r="250" spans="1:11" s="15" customFormat="1">
      <c r="A250" s="105"/>
      <c r="B250" s="37"/>
      <c r="C250" s="37">
        <v>3</v>
      </c>
      <c r="D250" s="37">
        <v>604</v>
      </c>
      <c r="E250" s="37" t="s">
        <v>109</v>
      </c>
      <c r="F250" s="37">
        <v>1</v>
      </c>
      <c r="J250" s="16"/>
      <c r="K250" s="37"/>
    </row>
    <row r="251" spans="1:11" s="15" customFormat="1">
      <c r="A251" s="105"/>
      <c r="B251" s="37"/>
      <c r="C251" s="37">
        <v>4</v>
      </c>
      <c r="D251" s="37">
        <v>474</v>
      </c>
      <c r="E251" s="37" t="s">
        <v>55</v>
      </c>
      <c r="F251" s="37">
        <v>1</v>
      </c>
      <c r="H251" s="16"/>
      <c r="I251" s="16"/>
      <c r="J251" s="16"/>
      <c r="K251" s="37"/>
    </row>
    <row r="252" spans="1:11" s="15" customFormat="1">
      <c r="A252" s="105"/>
      <c r="B252" s="37"/>
      <c r="C252" s="37">
        <v>5</v>
      </c>
      <c r="D252" s="37">
        <v>485</v>
      </c>
      <c r="E252" s="37" t="s">
        <v>55</v>
      </c>
      <c r="F252" s="37">
        <v>3</v>
      </c>
      <c r="H252" s="16"/>
      <c r="I252" s="16"/>
      <c r="J252" s="16"/>
      <c r="K252" s="37"/>
    </row>
    <row r="253" spans="1:11" s="15" customFormat="1">
      <c r="A253" s="105"/>
      <c r="B253" s="37" t="s">
        <v>117</v>
      </c>
      <c r="C253" s="37">
        <v>1</v>
      </c>
      <c r="D253" s="37">
        <f>648+343</f>
        <v>991</v>
      </c>
      <c r="E253" s="37" t="s">
        <v>169</v>
      </c>
      <c r="F253" s="37">
        <v>1</v>
      </c>
      <c r="H253" s="16"/>
      <c r="I253" s="16"/>
      <c r="J253" s="16"/>
      <c r="K253" s="37"/>
    </row>
    <row r="254" spans="1:11" s="15" customFormat="1">
      <c r="A254" s="105"/>
      <c r="B254" s="37"/>
      <c r="C254" s="37">
        <v>2</v>
      </c>
      <c r="D254" s="37">
        <f>216+382</f>
        <v>598</v>
      </c>
      <c r="E254" s="37" t="s">
        <v>112</v>
      </c>
      <c r="F254" s="37">
        <v>0</v>
      </c>
      <c r="J254" s="16"/>
      <c r="K254" s="37"/>
    </row>
    <row r="255" spans="1:11" s="15" customFormat="1">
      <c r="A255" s="105"/>
      <c r="B255" s="37"/>
      <c r="C255" s="37">
        <v>3</v>
      </c>
      <c r="D255" s="37">
        <f>380+571</f>
        <v>951</v>
      </c>
      <c r="E255" s="37" t="s">
        <v>107</v>
      </c>
      <c r="F255" s="37">
        <v>0</v>
      </c>
      <c r="J255" s="16"/>
      <c r="K255" s="37"/>
    </row>
    <row r="256" spans="1:11" s="15" customFormat="1">
      <c r="A256" s="105"/>
      <c r="B256" s="37"/>
      <c r="C256" s="37">
        <v>4</v>
      </c>
      <c r="D256" s="37">
        <f>421+501</f>
        <v>922</v>
      </c>
      <c r="E256" s="37" t="s">
        <v>169</v>
      </c>
      <c r="F256" s="37">
        <v>2</v>
      </c>
      <c r="J256" s="16"/>
      <c r="K256" s="37"/>
    </row>
    <row r="257" spans="1:11" s="15" customFormat="1">
      <c r="A257" s="105"/>
      <c r="B257" s="37"/>
      <c r="C257" s="37">
        <v>5</v>
      </c>
      <c r="D257" s="37">
        <f>500+442</f>
        <v>942</v>
      </c>
      <c r="E257" s="37" t="s">
        <v>169</v>
      </c>
      <c r="F257" s="37">
        <v>1</v>
      </c>
      <c r="G257" s="16"/>
      <c r="H257" s="16"/>
      <c r="I257" s="16"/>
      <c r="J257" s="16"/>
      <c r="K257" s="37"/>
    </row>
    <row r="258" spans="1:11" s="15" customFormat="1">
      <c r="A258" s="105"/>
      <c r="B258" s="37" t="s">
        <v>83</v>
      </c>
      <c r="C258" s="37">
        <v>1</v>
      </c>
      <c r="D258" s="37">
        <v>144</v>
      </c>
      <c r="E258" s="37" t="s">
        <v>15</v>
      </c>
      <c r="F258" s="37">
        <v>5</v>
      </c>
      <c r="G258" s="16" t="s">
        <v>178</v>
      </c>
      <c r="H258" s="16"/>
      <c r="I258" s="16"/>
      <c r="J258" s="16"/>
      <c r="K258" s="37"/>
    </row>
    <row r="259" spans="1:11" s="15" customFormat="1">
      <c r="A259" s="105"/>
      <c r="B259" s="37"/>
      <c r="C259" s="37">
        <v>2</v>
      </c>
      <c r="D259" s="37">
        <v>132</v>
      </c>
      <c r="E259" s="37" t="s">
        <v>15</v>
      </c>
      <c r="F259" s="37">
        <v>1</v>
      </c>
      <c r="G259" s="16"/>
      <c r="H259" s="16"/>
      <c r="I259" s="16"/>
      <c r="J259" s="16"/>
      <c r="K259" s="37"/>
    </row>
    <row r="260" spans="1:11" s="15" customFormat="1">
      <c r="A260" s="105"/>
      <c r="B260" s="37"/>
      <c r="C260" s="37">
        <v>3</v>
      </c>
      <c r="D260" s="37">
        <v>157</v>
      </c>
      <c r="E260" s="37" t="s">
        <v>91</v>
      </c>
      <c r="F260" s="37">
        <v>0</v>
      </c>
      <c r="G260" s="16"/>
      <c r="H260" s="16"/>
      <c r="I260" s="16"/>
      <c r="J260" s="16"/>
      <c r="K260" s="37"/>
    </row>
    <row r="261" spans="1:11" s="15" customFormat="1">
      <c r="A261" s="105"/>
      <c r="B261" s="37"/>
      <c r="C261" s="37">
        <v>4</v>
      </c>
      <c r="D261" s="37">
        <v>125</v>
      </c>
      <c r="E261" s="37" t="s">
        <v>155</v>
      </c>
      <c r="F261" s="37">
        <v>2</v>
      </c>
      <c r="G261" s="16"/>
      <c r="H261" s="16"/>
      <c r="I261" s="16"/>
      <c r="J261" s="16"/>
      <c r="K261" s="37"/>
    </row>
    <row r="262" spans="1:11" s="15" customFormat="1">
      <c r="A262" s="105"/>
      <c r="B262" s="37"/>
      <c r="C262" s="37">
        <v>5</v>
      </c>
      <c r="D262" s="37">
        <v>160</v>
      </c>
      <c r="E262" s="37" t="s">
        <v>91</v>
      </c>
      <c r="F262" s="37">
        <v>3</v>
      </c>
      <c r="G262" s="16"/>
      <c r="H262" s="16"/>
      <c r="I262" s="16"/>
      <c r="J262" s="16"/>
      <c r="K262" s="37"/>
    </row>
    <row r="263" spans="1:11" s="15" customFormat="1">
      <c r="A263" s="105"/>
      <c r="B263" s="37" t="s">
        <v>45</v>
      </c>
      <c r="C263" s="37">
        <v>1</v>
      </c>
      <c r="D263" s="37">
        <v>550</v>
      </c>
      <c r="E263" s="37" t="s">
        <v>111</v>
      </c>
      <c r="F263" s="37">
        <v>1</v>
      </c>
      <c r="G263" s="16" t="s">
        <v>178</v>
      </c>
      <c r="H263" s="16"/>
      <c r="I263" s="16"/>
      <c r="J263" s="16"/>
      <c r="K263" s="37"/>
    </row>
    <row r="264" spans="1:11" s="15" customFormat="1">
      <c r="A264" s="105"/>
      <c r="B264" s="37"/>
      <c r="C264" s="37">
        <v>2</v>
      </c>
      <c r="D264" s="37">
        <v>390</v>
      </c>
      <c r="E264" s="37" t="s">
        <v>119</v>
      </c>
      <c r="F264" s="37">
        <v>2</v>
      </c>
      <c r="G264" s="16" t="s">
        <v>103</v>
      </c>
      <c r="H264" s="16"/>
      <c r="I264" s="16"/>
      <c r="J264" s="16"/>
      <c r="K264" s="37"/>
    </row>
    <row r="265" spans="1:11" s="15" customFormat="1">
      <c r="A265" s="105"/>
      <c r="B265" s="37"/>
      <c r="C265" s="37">
        <v>3</v>
      </c>
      <c r="D265" s="37">
        <f>174+371</f>
        <v>545</v>
      </c>
      <c r="E265" s="37" t="s">
        <v>55</v>
      </c>
      <c r="F265" s="37">
        <v>3</v>
      </c>
      <c r="G265" s="16"/>
      <c r="H265" s="16"/>
      <c r="I265" s="16"/>
      <c r="J265" s="16"/>
      <c r="K265" s="37"/>
    </row>
    <row r="266" spans="1:11" s="15" customFormat="1">
      <c r="A266" s="105"/>
      <c r="B266" s="37"/>
      <c r="C266" s="37">
        <v>4</v>
      </c>
      <c r="D266" s="37">
        <v>199</v>
      </c>
      <c r="E266" s="37" t="s">
        <v>31</v>
      </c>
      <c r="F266" s="37">
        <v>3</v>
      </c>
      <c r="G266" s="16"/>
      <c r="H266" s="16"/>
      <c r="I266" s="16"/>
      <c r="J266" s="16"/>
      <c r="K266" s="37"/>
    </row>
    <row r="267" spans="1:11" s="15" customFormat="1">
      <c r="A267" s="105"/>
      <c r="B267" s="37"/>
      <c r="C267" s="37">
        <v>5</v>
      </c>
      <c r="D267" s="37">
        <f>406+293</f>
        <v>699</v>
      </c>
      <c r="E267" s="37" t="s">
        <v>109</v>
      </c>
      <c r="F267" s="37">
        <v>0</v>
      </c>
      <c r="G267" s="16"/>
      <c r="H267" s="16"/>
      <c r="I267" s="16"/>
      <c r="J267" s="16"/>
      <c r="K267" s="37"/>
    </row>
    <row r="268" spans="1:11" s="15" customFormat="1">
      <c r="A268" s="105"/>
      <c r="B268" s="37" t="s">
        <v>118</v>
      </c>
      <c r="C268" s="37">
        <v>1</v>
      </c>
      <c r="D268" s="37">
        <f>532+326</f>
        <v>858</v>
      </c>
      <c r="E268" s="37" t="s">
        <v>108</v>
      </c>
      <c r="F268" s="37" t="s">
        <v>133</v>
      </c>
      <c r="G268" s="16"/>
      <c r="H268" s="16"/>
      <c r="I268" s="16"/>
      <c r="J268" s="16"/>
      <c r="K268" s="37"/>
    </row>
    <row r="269" spans="1:11" s="15" customFormat="1">
      <c r="A269" s="105"/>
      <c r="B269" s="37"/>
      <c r="C269" s="37">
        <v>2</v>
      </c>
      <c r="D269" s="37">
        <f>132+287</f>
        <v>419</v>
      </c>
      <c r="E269" s="37" t="s">
        <v>119</v>
      </c>
      <c r="F269" s="37" t="s">
        <v>87</v>
      </c>
      <c r="G269" s="16"/>
      <c r="H269" s="16"/>
      <c r="I269" s="16"/>
      <c r="J269" s="16"/>
      <c r="K269" s="37"/>
    </row>
    <row r="270" spans="1:11" s="15" customFormat="1">
      <c r="A270" s="105"/>
      <c r="B270" s="37"/>
      <c r="C270" s="37">
        <v>3</v>
      </c>
      <c r="D270" s="37">
        <v>306</v>
      </c>
      <c r="E270" s="37" t="s">
        <v>50</v>
      </c>
      <c r="F270" s="37" t="s">
        <v>87</v>
      </c>
      <c r="G270" s="16"/>
      <c r="H270" s="16"/>
      <c r="I270" s="16"/>
      <c r="J270" s="16"/>
      <c r="K270" s="37"/>
    </row>
    <row r="271" spans="1:11" s="15" customFormat="1">
      <c r="A271" s="105"/>
      <c r="B271" s="37"/>
      <c r="C271" s="37">
        <v>4</v>
      </c>
      <c r="D271" s="37">
        <v>320</v>
      </c>
      <c r="E271" s="37" t="s">
        <v>50</v>
      </c>
      <c r="F271" s="37" t="s">
        <v>87</v>
      </c>
      <c r="G271" s="16"/>
      <c r="H271" s="16"/>
      <c r="I271" s="16"/>
      <c r="J271" s="16"/>
      <c r="K271" s="37"/>
    </row>
    <row r="272" spans="1:11" s="15" customFormat="1">
      <c r="A272" s="105"/>
      <c r="B272" s="37"/>
      <c r="C272" s="37">
        <v>5</v>
      </c>
      <c r="D272" s="37">
        <v>375</v>
      </c>
      <c r="E272" s="37" t="s">
        <v>119</v>
      </c>
      <c r="F272" s="37" t="s">
        <v>87</v>
      </c>
      <c r="G272" s="16"/>
      <c r="H272" s="16"/>
      <c r="I272" s="16"/>
      <c r="J272" s="16"/>
      <c r="K272" s="37"/>
    </row>
    <row r="273" spans="1:11" s="15" customFormat="1">
      <c r="A273" s="105"/>
      <c r="B273" s="118" t="s">
        <v>94</v>
      </c>
      <c r="C273" s="37">
        <v>1</v>
      </c>
      <c r="D273" s="37">
        <v>171</v>
      </c>
      <c r="E273" s="37" t="s">
        <v>91</v>
      </c>
      <c r="F273" s="37">
        <v>4</v>
      </c>
      <c r="G273" s="16"/>
      <c r="H273" s="16"/>
      <c r="I273" s="16"/>
      <c r="J273" s="16"/>
      <c r="K273" s="37"/>
    </row>
    <row r="274" spans="1:11" s="15" customFormat="1">
      <c r="A274" s="105"/>
      <c r="B274" s="122"/>
      <c r="C274" s="37">
        <v>2</v>
      </c>
      <c r="D274" s="37">
        <v>149</v>
      </c>
      <c r="E274" s="37" t="s">
        <v>155</v>
      </c>
      <c r="F274" s="37">
        <v>1</v>
      </c>
      <c r="G274" s="16"/>
      <c r="H274" s="16"/>
      <c r="I274" s="16"/>
      <c r="J274" s="16"/>
      <c r="K274" s="37"/>
    </row>
    <row r="275" spans="1:11" s="15" customFormat="1">
      <c r="A275" s="105"/>
      <c r="B275" s="37"/>
      <c r="C275" s="37">
        <v>3</v>
      </c>
      <c r="D275" s="37">
        <v>137</v>
      </c>
      <c r="E275" s="37" t="s">
        <v>155</v>
      </c>
      <c r="F275" s="37">
        <v>5</v>
      </c>
      <c r="G275" s="16"/>
      <c r="H275" s="16"/>
      <c r="I275" s="16"/>
      <c r="J275" s="16"/>
      <c r="K275" s="37"/>
    </row>
    <row r="276" spans="1:11" s="15" customFormat="1">
      <c r="A276" s="105"/>
      <c r="B276" s="37"/>
      <c r="C276" s="37">
        <v>4</v>
      </c>
      <c r="D276" s="37">
        <v>152</v>
      </c>
      <c r="E276" s="37" t="s">
        <v>15</v>
      </c>
      <c r="F276" s="37">
        <v>3</v>
      </c>
      <c r="G276" s="16"/>
      <c r="H276" s="16"/>
      <c r="I276" s="16"/>
      <c r="J276" s="16"/>
      <c r="K276" s="37"/>
    </row>
    <row r="277" spans="1:11" s="15" customFormat="1">
      <c r="A277" s="105"/>
      <c r="B277" s="37"/>
      <c r="C277" s="37">
        <v>5</v>
      </c>
      <c r="D277" s="37">
        <v>151</v>
      </c>
      <c r="E277" s="37" t="s">
        <v>15</v>
      </c>
      <c r="F277" s="37">
        <v>3</v>
      </c>
      <c r="G277" s="16"/>
      <c r="H277" s="16"/>
      <c r="I277" s="16"/>
      <c r="J277" s="16"/>
      <c r="K277" s="37"/>
    </row>
    <row r="278" spans="1:11" s="15" customFormat="1">
      <c r="A278" s="105"/>
      <c r="B278" s="118" t="s">
        <v>73</v>
      </c>
      <c r="C278" s="37">
        <v>1</v>
      </c>
      <c r="D278" s="37">
        <v>118</v>
      </c>
      <c r="E278" s="37" t="s">
        <v>155</v>
      </c>
      <c r="F278" s="43">
        <v>1</v>
      </c>
      <c r="G278" s="16" t="s">
        <v>180</v>
      </c>
      <c r="H278" s="16"/>
      <c r="I278" s="16"/>
      <c r="J278" s="16"/>
      <c r="K278" s="37"/>
    </row>
    <row r="279" spans="1:11" s="15" customFormat="1">
      <c r="A279" s="105"/>
      <c r="B279" s="122"/>
      <c r="C279" s="37">
        <v>2</v>
      </c>
      <c r="D279" s="37">
        <v>114</v>
      </c>
      <c r="E279" s="37" t="s">
        <v>155</v>
      </c>
      <c r="F279" s="43">
        <v>5</v>
      </c>
      <c r="G279" s="16"/>
      <c r="H279" s="16"/>
      <c r="I279" s="16"/>
      <c r="J279" s="16"/>
      <c r="K279" s="37"/>
    </row>
    <row r="280" spans="1:11" s="15" customFormat="1">
      <c r="A280" s="105"/>
      <c r="B280" s="37"/>
      <c r="C280" s="37">
        <v>3</v>
      </c>
      <c r="D280" s="37">
        <v>123</v>
      </c>
      <c r="E280" s="37" t="s">
        <v>155</v>
      </c>
      <c r="F280" s="43">
        <v>10</v>
      </c>
      <c r="G280" s="16"/>
      <c r="H280" s="16"/>
      <c r="I280" s="16"/>
      <c r="J280" s="16"/>
      <c r="K280" s="37"/>
    </row>
    <row r="281" spans="1:11" s="15" customFormat="1">
      <c r="A281" s="105"/>
      <c r="B281" s="37"/>
      <c r="C281" s="37">
        <v>4</v>
      </c>
      <c r="D281" s="37">
        <v>119</v>
      </c>
      <c r="E281" s="37" t="s">
        <v>155</v>
      </c>
      <c r="F281" s="43">
        <v>7</v>
      </c>
      <c r="G281" s="16"/>
      <c r="H281" s="16"/>
      <c r="I281" s="16"/>
      <c r="J281" s="16"/>
      <c r="K281" s="37"/>
    </row>
    <row r="282" spans="1:11" s="15" customFormat="1">
      <c r="A282" s="105"/>
      <c r="B282" s="37"/>
      <c r="C282" s="37">
        <v>5</v>
      </c>
      <c r="D282" s="37">
        <v>123</v>
      </c>
      <c r="E282" s="37" t="s">
        <v>155</v>
      </c>
      <c r="F282" s="37">
        <v>2</v>
      </c>
      <c r="G282" s="16"/>
      <c r="H282" s="16"/>
      <c r="I282" s="16"/>
      <c r="J282" s="16"/>
      <c r="K282" s="37"/>
    </row>
    <row r="283" spans="1:11" s="15" customFormat="1">
      <c r="A283" s="105"/>
      <c r="B283" s="118" t="s">
        <v>95</v>
      </c>
      <c r="C283" s="37">
        <v>1</v>
      </c>
      <c r="D283" s="37">
        <v>118</v>
      </c>
      <c r="E283" s="37" t="s">
        <v>155</v>
      </c>
      <c r="F283" s="43">
        <v>5</v>
      </c>
      <c r="G283" s="16"/>
      <c r="H283" s="16"/>
      <c r="I283" s="16"/>
      <c r="J283" s="16"/>
      <c r="K283" s="37"/>
    </row>
    <row r="284" spans="1:11" s="15" customFormat="1">
      <c r="A284" s="105"/>
      <c r="B284" s="122"/>
      <c r="C284" s="37">
        <v>2</v>
      </c>
      <c r="D284" s="37">
        <v>121</v>
      </c>
      <c r="E284" s="37" t="s">
        <v>155</v>
      </c>
      <c r="F284" s="43">
        <v>5</v>
      </c>
      <c r="G284" s="16"/>
      <c r="H284" s="16"/>
      <c r="I284" s="16"/>
      <c r="J284" s="16"/>
      <c r="K284" s="37"/>
    </row>
    <row r="285" spans="1:11" s="15" customFormat="1">
      <c r="A285" s="105"/>
      <c r="B285" s="37"/>
      <c r="C285" s="37">
        <v>3</v>
      </c>
      <c r="D285" s="37">
        <v>113</v>
      </c>
      <c r="E285" s="37" t="s">
        <v>155</v>
      </c>
      <c r="F285" s="43">
        <v>9</v>
      </c>
      <c r="G285" s="16"/>
      <c r="H285" s="16"/>
      <c r="I285" s="16"/>
      <c r="J285" s="16"/>
      <c r="K285" s="37"/>
    </row>
    <row r="286" spans="1:11" s="15" customFormat="1">
      <c r="A286" s="105"/>
      <c r="B286" s="37"/>
      <c r="C286" s="37">
        <v>4</v>
      </c>
      <c r="D286" s="37">
        <v>141</v>
      </c>
      <c r="E286" s="37" t="s">
        <v>15</v>
      </c>
      <c r="F286" s="43">
        <v>4</v>
      </c>
      <c r="G286" s="16"/>
      <c r="H286" s="16"/>
      <c r="I286" s="16"/>
      <c r="J286" s="16"/>
      <c r="K286" s="37"/>
    </row>
    <row r="287" spans="1:11" s="15" customFormat="1">
      <c r="A287" s="105"/>
      <c r="B287" s="37"/>
      <c r="C287" s="37">
        <v>5</v>
      </c>
      <c r="D287" s="37">
        <v>141</v>
      </c>
      <c r="E287" s="37" t="s">
        <v>15</v>
      </c>
      <c r="F287" s="37">
        <v>6</v>
      </c>
      <c r="G287" s="16"/>
      <c r="H287" s="16"/>
      <c r="I287" s="16"/>
      <c r="J287" s="16"/>
      <c r="K287" s="37"/>
    </row>
    <row r="288" spans="1:11" s="15" customFormat="1">
      <c r="A288" s="105"/>
      <c r="B288" s="118" t="s">
        <v>96</v>
      </c>
      <c r="C288" s="37">
        <v>1</v>
      </c>
      <c r="D288" s="37">
        <v>70</v>
      </c>
      <c r="E288" s="37" t="s">
        <v>131</v>
      </c>
      <c r="F288" s="43">
        <v>4</v>
      </c>
      <c r="G288" s="16"/>
      <c r="H288" s="16"/>
      <c r="I288" s="16"/>
      <c r="J288" s="16"/>
      <c r="K288" s="37"/>
    </row>
    <row r="289" spans="1:11" s="15" customFormat="1">
      <c r="A289" s="105"/>
      <c r="B289" s="119"/>
      <c r="C289" s="37">
        <v>2</v>
      </c>
      <c r="D289" s="37">
        <v>78</v>
      </c>
      <c r="E289" s="37" t="s">
        <v>131</v>
      </c>
      <c r="F289" s="43">
        <v>4</v>
      </c>
      <c r="G289" s="16"/>
      <c r="H289" s="16"/>
      <c r="I289" s="16"/>
      <c r="J289" s="16"/>
      <c r="K289" s="37"/>
    </row>
    <row r="290" spans="1:11" s="15" customFormat="1">
      <c r="A290" s="105"/>
      <c r="B290" s="37"/>
      <c r="C290" s="37">
        <v>3</v>
      </c>
      <c r="D290" s="37">
        <v>71</v>
      </c>
      <c r="E290" s="37" t="s">
        <v>131</v>
      </c>
      <c r="F290" s="43">
        <v>1</v>
      </c>
      <c r="G290" s="16"/>
      <c r="H290" s="16"/>
      <c r="I290" s="16"/>
      <c r="J290" s="16"/>
      <c r="K290" s="37"/>
    </row>
    <row r="291" spans="1:11" s="15" customFormat="1">
      <c r="A291" s="105"/>
      <c r="B291" s="37"/>
      <c r="C291" s="37">
        <v>4</v>
      </c>
      <c r="D291" s="37">
        <v>77</v>
      </c>
      <c r="E291" s="37" t="s">
        <v>131</v>
      </c>
      <c r="F291" s="43">
        <v>2</v>
      </c>
      <c r="G291" s="16"/>
      <c r="H291" s="16"/>
      <c r="I291" s="16"/>
      <c r="J291" s="16"/>
      <c r="K291" s="37"/>
    </row>
    <row r="292" spans="1:11" s="15" customFormat="1">
      <c r="A292" s="105"/>
      <c r="B292" s="37"/>
      <c r="C292" s="37">
        <v>5</v>
      </c>
      <c r="D292" s="37">
        <v>72</v>
      </c>
      <c r="E292" s="37" t="s">
        <v>131</v>
      </c>
      <c r="F292" s="43">
        <v>11</v>
      </c>
      <c r="G292" s="16"/>
      <c r="H292" s="16"/>
      <c r="I292" s="16"/>
      <c r="J292" s="16"/>
      <c r="K292" s="37"/>
    </row>
    <row r="293" spans="1:11" s="15" customFormat="1">
      <c r="A293" s="105"/>
      <c r="B293" s="116" t="s">
        <v>98</v>
      </c>
      <c r="C293" s="37">
        <v>1</v>
      </c>
      <c r="D293" s="37">
        <v>85</v>
      </c>
      <c r="E293" s="37" t="s">
        <v>130</v>
      </c>
      <c r="F293" s="43">
        <v>1</v>
      </c>
      <c r="G293" s="16"/>
      <c r="H293" s="16"/>
      <c r="I293" s="16"/>
      <c r="J293" s="16"/>
      <c r="K293" s="37"/>
    </row>
    <row r="294" spans="1:11" s="15" customFormat="1">
      <c r="A294" s="105"/>
      <c r="B294" s="122"/>
      <c r="C294" s="37">
        <v>2</v>
      </c>
      <c r="D294" s="37">
        <v>98</v>
      </c>
      <c r="E294" s="37" t="s">
        <v>130</v>
      </c>
      <c r="F294" s="43">
        <v>7</v>
      </c>
      <c r="G294" s="16"/>
      <c r="H294" s="16"/>
      <c r="I294" s="16"/>
      <c r="J294" s="16"/>
      <c r="K294" s="37"/>
    </row>
    <row r="295" spans="1:11" customFormat="1">
      <c r="A295" s="108"/>
      <c r="B295" s="65"/>
      <c r="C295" s="65">
        <v>3</v>
      </c>
      <c r="D295" s="65">
        <v>75</v>
      </c>
      <c r="E295" s="65" t="s">
        <v>131</v>
      </c>
      <c r="F295" s="43">
        <v>3</v>
      </c>
      <c r="G295" s="14"/>
      <c r="H295" s="14"/>
      <c r="I295" s="14"/>
      <c r="J295" s="14"/>
      <c r="K295" s="65"/>
    </row>
    <row r="296" spans="1:11" customFormat="1">
      <c r="A296" s="108"/>
      <c r="B296" s="65"/>
      <c r="C296" s="65">
        <v>4</v>
      </c>
      <c r="D296" s="65">
        <v>90</v>
      </c>
      <c r="E296" s="65" t="s">
        <v>130</v>
      </c>
      <c r="F296" s="43">
        <v>4</v>
      </c>
      <c r="G296" s="14"/>
      <c r="H296" s="14"/>
      <c r="I296" s="14"/>
      <c r="J296" s="14"/>
      <c r="K296" s="65"/>
    </row>
    <row r="297" spans="1:11" s="4" customFormat="1">
      <c r="A297" s="106"/>
      <c r="B297" s="22"/>
      <c r="C297" s="22">
        <v>5</v>
      </c>
      <c r="D297" s="22">
        <v>80</v>
      </c>
      <c r="E297" s="22" t="s">
        <v>131</v>
      </c>
      <c r="F297" s="22">
        <v>0</v>
      </c>
      <c r="G297" s="17"/>
      <c r="H297" s="17"/>
      <c r="I297" s="17"/>
      <c r="J297" s="17"/>
      <c r="K297" s="22"/>
    </row>
    <row r="298" spans="1:11" customFormat="1">
      <c r="A298" s="109">
        <v>38650</v>
      </c>
      <c r="B298" s="115" t="s">
        <v>80</v>
      </c>
      <c r="C298" s="65">
        <v>1</v>
      </c>
      <c r="D298" s="65">
        <v>93</v>
      </c>
      <c r="E298" s="65" t="s">
        <v>130</v>
      </c>
      <c r="F298" s="43">
        <v>3</v>
      </c>
      <c r="G298" s="14"/>
      <c r="H298" s="14"/>
      <c r="I298" s="14"/>
      <c r="J298" s="14"/>
      <c r="K298" s="65"/>
    </row>
    <row r="299" spans="1:11" customFormat="1">
      <c r="A299" s="110"/>
      <c r="B299" s="114"/>
      <c r="C299" s="65">
        <v>2</v>
      </c>
      <c r="D299" s="65">
        <v>94</v>
      </c>
      <c r="E299" s="65" t="s">
        <v>130</v>
      </c>
      <c r="F299" s="43">
        <v>11</v>
      </c>
      <c r="G299" s="14"/>
      <c r="H299" s="14"/>
      <c r="I299" s="14"/>
      <c r="J299" s="14"/>
      <c r="K299" s="65"/>
    </row>
    <row r="300" spans="1:11" customFormat="1">
      <c r="A300" s="110"/>
      <c r="B300" s="65"/>
      <c r="C300" s="65">
        <v>3</v>
      </c>
      <c r="D300" s="65">
        <v>100</v>
      </c>
      <c r="E300" s="65" t="s">
        <v>130</v>
      </c>
      <c r="F300" s="43">
        <v>3</v>
      </c>
      <c r="G300" s="14"/>
      <c r="H300" s="14"/>
      <c r="I300" s="14"/>
      <c r="J300" s="14"/>
      <c r="K300" s="65"/>
    </row>
    <row r="301" spans="1:11" customFormat="1">
      <c r="A301" s="110"/>
      <c r="B301" s="65"/>
      <c r="C301" s="65">
        <v>4</v>
      </c>
      <c r="D301" s="65">
        <v>97</v>
      </c>
      <c r="E301" s="65" t="s">
        <v>130</v>
      </c>
      <c r="F301" s="43">
        <v>6</v>
      </c>
      <c r="G301" s="14"/>
      <c r="H301" s="14"/>
      <c r="I301" s="14"/>
      <c r="J301" s="14"/>
      <c r="K301" s="65"/>
    </row>
    <row r="302" spans="1:11" customFormat="1">
      <c r="A302" s="110"/>
      <c r="B302" s="65"/>
      <c r="C302" s="65">
        <v>5</v>
      </c>
      <c r="D302" s="65">
        <v>95</v>
      </c>
      <c r="E302" s="65" t="s">
        <v>130</v>
      </c>
      <c r="F302" s="43">
        <v>3</v>
      </c>
      <c r="G302" s="14"/>
      <c r="H302" s="14"/>
      <c r="I302" s="65"/>
      <c r="J302" s="14"/>
      <c r="K302" s="43"/>
    </row>
    <row r="303" spans="1:11" customFormat="1">
      <c r="A303" s="110"/>
      <c r="B303" s="115" t="s">
        <v>127</v>
      </c>
      <c r="C303" s="65">
        <v>1</v>
      </c>
      <c r="D303" s="65">
        <v>98</v>
      </c>
      <c r="E303" s="65" t="s">
        <v>130</v>
      </c>
      <c r="F303" s="43">
        <v>3</v>
      </c>
      <c r="G303" s="14" t="s">
        <v>78</v>
      </c>
      <c r="H303" s="14"/>
      <c r="I303" s="65"/>
      <c r="J303" s="14"/>
      <c r="K303" s="43"/>
    </row>
    <row r="304" spans="1:11" customFormat="1">
      <c r="A304" s="110"/>
      <c r="B304" s="114"/>
      <c r="C304" s="65">
        <v>2</v>
      </c>
      <c r="D304" s="65">
        <v>91</v>
      </c>
      <c r="E304" s="65" t="s">
        <v>130</v>
      </c>
      <c r="F304" s="43">
        <v>12</v>
      </c>
      <c r="G304" s="14"/>
      <c r="H304" s="14"/>
      <c r="I304" s="14"/>
      <c r="J304" s="53"/>
      <c r="K304" s="65"/>
    </row>
    <row r="305" spans="1:11" customFormat="1">
      <c r="A305" s="110"/>
      <c r="B305" s="65"/>
      <c r="C305" s="65">
        <v>3</v>
      </c>
      <c r="D305" s="65">
        <v>97</v>
      </c>
      <c r="E305" s="65" t="s">
        <v>130</v>
      </c>
      <c r="F305" s="43">
        <v>10</v>
      </c>
      <c r="G305" s="14"/>
      <c r="H305" s="14"/>
      <c r="I305" s="14"/>
      <c r="J305" s="14"/>
      <c r="K305" s="65"/>
    </row>
    <row r="306" spans="1:11" customFormat="1">
      <c r="A306" s="110"/>
      <c r="B306" s="65"/>
      <c r="C306" s="65">
        <v>4</v>
      </c>
      <c r="D306" s="65">
        <v>89</v>
      </c>
      <c r="E306" s="65" t="s">
        <v>130</v>
      </c>
      <c r="F306" s="43">
        <v>6</v>
      </c>
      <c r="G306" s="14"/>
      <c r="H306" s="14"/>
      <c r="I306" s="14"/>
      <c r="J306" s="14"/>
      <c r="K306" s="65"/>
    </row>
    <row r="307" spans="1:11" s="15" customFormat="1">
      <c r="A307" s="111"/>
      <c r="B307" s="37"/>
      <c r="C307" s="37">
        <v>5</v>
      </c>
      <c r="D307" s="37">
        <v>94</v>
      </c>
      <c r="E307" s="37" t="s">
        <v>130</v>
      </c>
      <c r="F307" s="43">
        <v>1</v>
      </c>
      <c r="G307" s="16"/>
      <c r="H307" s="16"/>
      <c r="I307" s="16"/>
      <c r="J307" s="16"/>
      <c r="K307" s="37"/>
    </row>
    <row r="308" spans="1:11">
      <c r="A308" s="113"/>
      <c r="B308" s="118" t="s">
        <v>176</v>
      </c>
      <c r="C308" s="43">
        <v>1</v>
      </c>
      <c r="F308" s="43">
        <v>2</v>
      </c>
    </row>
    <row r="309" spans="1:11">
      <c r="A309" s="111"/>
      <c r="B309" s="119"/>
      <c r="C309" s="43">
        <v>2</v>
      </c>
      <c r="F309" s="43">
        <v>2</v>
      </c>
    </row>
    <row r="310" spans="1:11">
      <c r="A310" s="111"/>
      <c r="C310" s="43">
        <v>3</v>
      </c>
      <c r="F310" s="43">
        <v>2</v>
      </c>
    </row>
    <row r="311" spans="1:11">
      <c r="A311" s="111"/>
      <c r="C311" s="43">
        <v>4</v>
      </c>
      <c r="F311" s="43">
        <v>4</v>
      </c>
    </row>
    <row r="312" spans="1:11">
      <c r="A312" s="111"/>
      <c r="C312" s="43">
        <v>5</v>
      </c>
      <c r="F312" s="43">
        <v>6</v>
      </c>
    </row>
    <row r="383" spans="1:1">
      <c r="A383" s="96"/>
    </row>
    <row r="408" spans="1:1">
      <c r="A408" s="96"/>
    </row>
    <row r="506" spans="1:10">
      <c r="A506" s="96"/>
    </row>
    <row r="508" spans="1:10">
      <c r="F508" s="70"/>
      <c r="H508" s="50"/>
      <c r="I508" s="50"/>
      <c r="J508" s="50"/>
    </row>
    <row r="509" spans="1:10">
      <c r="F509" s="70"/>
      <c r="H509" s="50"/>
      <c r="I509" s="50"/>
      <c r="J509" s="50"/>
    </row>
    <row r="510" spans="1:10">
      <c r="F510" s="70"/>
      <c r="H510" s="50"/>
      <c r="I510" s="50"/>
      <c r="J510" s="50"/>
    </row>
    <row r="511" spans="1:10">
      <c r="F511" s="70"/>
      <c r="H511" s="50"/>
      <c r="I511" s="50"/>
      <c r="J511" s="50"/>
    </row>
    <row r="512" spans="1:10">
      <c r="F512" s="70"/>
      <c r="H512" s="50"/>
      <c r="I512" s="50"/>
      <c r="J512" s="50"/>
    </row>
    <row r="513" spans="6:10">
      <c r="F513" s="70"/>
      <c r="H513" s="50"/>
      <c r="I513" s="50"/>
      <c r="J513" s="50"/>
    </row>
    <row r="514" spans="6:10">
      <c r="F514" s="70"/>
      <c r="H514" s="50"/>
      <c r="I514" s="50"/>
      <c r="J514" s="50"/>
    </row>
    <row r="515" spans="6:10">
      <c r="F515" s="70"/>
      <c r="H515" s="50"/>
      <c r="I515" s="50"/>
      <c r="J515" s="50"/>
    </row>
    <row r="516" spans="6:10">
      <c r="F516" s="70"/>
      <c r="H516" s="50"/>
      <c r="I516" s="50"/>
      <c r="J516" s="50"/>
    </row>
    <row r="517" spans="6:10">
      <c r="F517" s="70"/>
      <c r="H517" s="50"/>
      <c r="I517" s="50"/>
      <c r="J517" s="50"/>
    </row>
    <row r="518" spans="6:10">
      <c r="F518" s="70"/>
      <c r="H518" s="50"/>
      <c r="I518" s="50"/>
      <c r="J518" s="50"/>
    </row>
    <row r="519" spans="6:10">
      <c r="F519" s="70"/>
      <c r="H519" s="50"/>
      <c r="I519" s="50"/>
      <c r="J519" s="50"/>
    </row>
    <row r="520" spans="6:10">
      <c r="F520" s="70"/>
      <c r="H520" s="50"/>
      <c r="I520" s="50"/>
      <c r="J520" s="50"/>
    </row>
    <row r="521" spans="6:10">
      <c r="F521" s="70"/>
      <c r="H521" s="50"/>
      <c r="I521" s="50"/>
      <c r="J521" s="50"/>
    </row>
    <row r="532" spans="13:13">
      <c r="M532" s="70"/>
    </row>
    <row r="533" spans="13:13">
      <c r="M533" s="70"/>
    </row>
    <row r="534" spans="13:13">
      <c r="M534" s="70"/>
    </row>
    <row r="535" spans="13:13">
      <c r="M535" s="70"/>
    </row>
    <row r="536" spans="13:13">
      <c r="M536" s="70"/>
    </row>
    <row r="537" spans="13:13">
      <c r="M537" s="70"/>
    </row>
    <row r="538" spans="13:13">
      <c r="M538" s="70"/>
    </row>
    <row r="539" spans="13:13">
      <c r="M539" s="70"/>
    </row>
    <row r="540" spans="13:13">
      <c r="M540" s="70"/>
    </row>
    <row r="541" spans="13:13">
      <c r="M541" s="70"/>
    </row>
    <row r="542" spans="13:13">
      <c r="M542" s="70"/>
    </row>
    <row r="543" spans="13:13">
      <c r="M543" s="70"/>
    </row>
    <row r="544" spans="13:13">
      <c r="M544" s="70"/>
    </row>
    <row r="545" spans="1:13">
      <c r="M545" s="70"/>
    </row>
    <row r="546" spans="1:13">
      <c r="M546" s="70"/>
    </row>
    <row r="547" spans="1:13">
      <c r="M547" s="70"/>
    </row>
    <row r="548" spans="1:13">
      <c r="M548" s="70"/>
    </row>
    <row r="549" spans="1:13">
      <c r="M549" s="70"/>
    </row>
    <row r="551" spans="1:13">
      <c r="M551" s="70"/>
    </row>
    <row r="552" spans="1:13">
      <c r="M552" s="70"/>
    </row>
    <row r="553" spans="1:13">
      <c r="M553" s="70"/>
    </row>
    <row r="554" spans="1:13">
      <c r="M554" s="70"/>
    </row>
    <row r="556" spans="1:13">
      <c r="A556" s="96"/>
    </row>
    <row r="667" spans="1:1">
      <c r="A667" s="96"/>
    </row>
    <row r="676" spans="1:15" s="92" customFormat="1">
      <c r="A676" s="43"/>
      <c r="B676" s="43"/>
      <c r="C676" s="43"/>
      <c r="D676" s="43"/>
      <c r="E676" s="43"/>
      <c r="F676" s="43"/>
      <c r="G676" s="53"/>
      <c r="H676" s="53"/>
      <c r="I676" s="53"/>
      <c r="J676" s="53"/>
      <c r="K676" s="43"/>
      <c r="L676" s="50"/>
      <c r="M676" s="50"/>
      <c r="N676" s="50"/>
      <c r="O676" s="50"/>
    </row>
    <row r="677" spans="1:15" s="92" customFormat="1">
      <c r="A677" s="43"/>
      <c r="B677" s="43"/>
      <c r="C677" s="43"/>
      <c r="D677" s="43"/>
      <c r="E677" s="43"/>
      <c r="F677" s="43"/>
      <c r="G677" s="53"/>
      <c r="H677" s="53"/>
      <c r="I677" s="53"/>
      <c r="J677" s="53"/>
      <c r="K677" s="43"/>
      <c r="L677" s="50"/>
      <c r="M677" s="50"/>
      <c r="N677" s="50"/>
      <c r="O677" s="50"/>
    </row>
    <row r="678" spans="1:15" s="92" customFormat="1">
      <c r="A678" s="43"/>
      <c r="B678" s="43"/>
      <c r="C678" s="43"/>
      <c r="D678" s="43"/>
      <c r="E678" s="43"/>
      <c r="F678" s="43"/>
      <c r="G678" s="53"/>
      <c r="H678" s="53"/>
      <c r="I678" s="53"/>
      <c r="J678" s="53"/>
      <c r="K678" s="43"/>
      <c r="L678" s="50"/>
      <c r="M678" s="50"/>
      <c r="N678" s="50"/>
      <c r="O678" s="50"/>
    </row>
    <row r="679" spans="1:15" s="92" customFormat="1">
      <c r="A679" s="43"/>
      <c r="B679" s="43"/>
      <c r="C679" s="43"/>
      <c r="D679" s="43"/>
      <c r="E679" s="43"/>
      <c r="F679" s="43"/>
      <c r="G679" s="53"/>
      <c r="H679" s="53"/>
      <c r="I679" s="53"/>
      <c r="J679" s="53"/>
      <c r="K679" s="43"/>
      <c r="L679" s="50"/>
      <c r="M679" s="50"/>
      <c r="N679" s="50"/>
      <c r="O679" s="50"/>
    </row>
    <row r="680" spans="1:15" s="92" customFormat="1">
      <c r="A680" s="43"/>
      <c r="B680" s="43"/>
      <c r="C680" s="43"/>
      <c r="D680" s="43"/>
      <c r="E680" s="43"/>
      <c r="F680" s="43"/>
      <c r="G680" s="53"/>
      <c r="H680" s="53"/>
      <c r="I680" s="53"/>
      <c r="J680" s="53"/>
      <c r="K680" s="43"/>
      <c r="L680" s="50"/>
      <c r="M680" s="50"/>
      <c r="N680" s="50"/>
      <c r="O680" s="50"/>
    </row>
    <row r="681" spans="1:15" s="92" customFormat="1">
      <c r="A681" s="43"/>
      <c r="B681" s="43"/>
      <c r="C681" s="43"/>
      <c r="D681" s="43"/>
      <c r="E681" s="43"/>
      <c r="F681" s="43"/>
      <c r="G681" s="53"/>
      <c r="H681" s="53"/>
      <c r="I681" s="53"/>
      <c r="J681" s="53"/>
      <c r="K681" s="43"/>
      <c r="L681" s="50"/>
      <c r="M681" s="50"/>
      <c r="N681" s="50"/>
      <c r="O681" s="50"/>
    </row>
    <row r="682" spans="1:15" s="92" customFormat="1">
      <c r="A682" s="43"/>
      <c r="B682" s="43"/>
      <c r="C682" s="43"/>
      <c r="D682" s="43"/>
      <c r="E682" s="43"/>
      <c r="F682" s="43"/>
      <c r="G682" s="53"/>
      <c r="H682" s="53"/>
      <c r="I682" s="53"/>
      <c r="J682" s="53"/>
      <c r="K682" s="43"/>
      <c r="L682" s="50"/>
      <c r="M682" s="50"/>
      <c r="N682" s="50"/>
      <c r="O682" s="50"/>
    </row>
    <row r="683" spans="1:15" s="92" customFormat="1">
      <c r="A683" s="43"/>
      <c r="B683" s="43"/>
      <c r="C683" s="43"/>
      <c r="D683" s="43"/>
      <c r="E683" s="43"/>
      <c r="F683" s="43"/>
      <c r="G683" s="53"/>
      <c r="H683" s="53"/>
      <c r="I683" s="53"/>
      <c r="J683" s="53"/>
      <c r="K683" s="43"/>
      <c r="L683" s="50"/>
      <c r="M683" s="50"/>
      <c r="N683" s="50"/>
      <c r="O683" s="50"/>
    </row>
    <row r="684" spans="1:15" s="92" customFormat="1">
      <c r="A684" s="43"/>
      <c r="B684" s="43"/>
      <c r="C684" s="43"/>
      <c r="D684" s="43"/>
      <c r="E684" s="43"/>
      <c r="F684" s="43"/>
      <c r="G684" s="53"/>
      <c r="H684" s="53"/>
      <c r="I684" s="53"/>
      <c r="J684" s="53"/>
      <c r="K684" s="43"/>
      <c r="L684" s="50"/>
      <c r="M684" s="50"/>
      <c r="N684" s="50"/>
      <c r="O684" s="50"/>
    </row>
    <row r="685" spans="1:15" s="92" customFormat="1">
      <c r="A685" s="43"/>
      <c r="B685" s="43"/>
      <c r="C685" s="43"/>
      <c r="D685" s="43"/>
      <c r="E685" s="43"/>
      <c r="F685" s="43"/>
      <c r="G685" s="53"/>
      <c r="H685" s="53"/>
      <c r="I685" s="53"/>
      <c r="J685" s="53"/>
      <c r="K685" s="43"/>
      <c r="L685" s="50"/>
      <c r="M685" s="50"/>
      <c r="N685" s="50"/>
      <c r="O685" s="50"/>
    </row>
    <row r="686" spans="1:15" s="92" customFormat="1">
      <c r="A686" s="43"/>
      <c r="B686" s="43"/>
      <c r="C686" s="43"/>
      <c r="D686" s="43"/>
      <c r="E686" s="43"/>
      <c r="F686" s="43"/>
      <c r="G686" s="53"/>
      <c r="H686" s="53"/>
      <c r="I686" s="53"/>
      <c r="J686" s="53"/>
      <c r="K686" s="43"/>
      <c r="L686" s="50"/>
      <c r="M686" s="50"/>
      <c r="N686" s="50"/>
      <c r="O686" s="50"/>
    </row>
    <row r="687" spans="1:15" s="92" customFormat="1">
      <c r="A687" s="43"/>
      <c r="B687" s="43"/>
      <c r="C687" s="43"/>
      <c r="D687" s="43"/>
      <c r="E687" s="43"/>
      <c r="F687" s="43"/>
      <c r="G687" s="53"/>
      <c r="H687" s="53"/>
      <c r="I687" s="53"/>
      <c r="J687" s="53"/>
      <c r="K687" s="43"/>
      <c r="L687" s="50"/>
      <c r="M687" s="50"/>
      <c r="N687" s="50"/>
      <c r="O687" s="50"/>
    </row>
    <row r="688" spans="1:15" s="92" customFormat="1">
      <c r="A688" s="43"/>
      <c r="B688" s="43"/>
      <c r="C688" s="43"/>
      <c r="D688" s="43"/>
      <c r="E688" s="43"/>
      <c r="F688" s="43"/>
      <c r="G688" s="53"/>
      <c r="H688" s="53"/>
      <c r="I688" s="53"/>
      <c r="J688" s="53"/>
      <c r="K688" s="43"/>
      <c r="L688" s="50"/>
      <c r="M688" s="50"/>
      <c r="N688" s="50"/>
      <c r="O688" s="50"/>
    </row>
    <row r="689" spans="1:15" s="92" customFormat="1">
      <c r="A689" s="43"/>
      <c r="B689" s="43"/>
      <c r="C689" s="43"/>
      <c r="D689" s="43"/>
      <c r="E689" s="43"/>
      <c r="F689" s="43"/>
      <c r="G689" s="53"/>
      <c r="H689" s="53"/>
      <c r="I689" s="53"/>
      <c r="J689" s="53"/>
      <c r="K689" s="43"/>
      <c r="L689" s="50"/>
      <c r="M689" s="50"/>
      <c r="N689" s="50"/>
      <c r="O689" s="50"/>
    </row>
    <row r="690" spans="1:15" s="92" customFormat="1">
      <c r="A690" s="43"/>
      <c r="B690" s="43"/>
      <c r="C690" s="43"/>
      <c r="D690" s="43"/>
      <c r="E690" s="43"/>
      <c r="F690" s="43"/>
      <c r="G690" s="53"/>
      <c r="H690" s="53"/>
      <c r="I690" s="53"/>
      <c r="J690" s="53"/>
      <c r="K690" s="43"/>
      <c r="L690" s="50"/>
      <c r="M690" s="50"/>
      <c r="N690" s="50"/>
      <c r="O690" s="50"/>
    </row>
    <row r="691" spans="1:15" s="92" customFormat="1">
      <c r="A691" s="43"/>
      <c r="B691" s="43"/>
      <c r="C691" s="43"/>
      <c r="D691" s="43"/>
      <c r="E691" s="43"/>
      <c r="F691" s="43"/>
      <c r="G691" s="53"/>
      <c r="H691" s="53"/>
      <c r="I691" s="53"/>
      <c r="J691" s="53"/>
      <c r="K691" s="43"/>
      <c r="L691" s="50"/>
      <c r="M691" s="50"/>
      <c r="N691" s="50"/>
      <c r="O691" s="50"/>
    </row>
    <row r="692" spans="1:15" s="92" customFormat="1">
      <c r="A692" s="43"/>
      <c r="B692" s="43"/>
      <c r="C692" s="43"/>
      <c r="D692" s="43"/>
      <c r="E692" s="43"/>
      <c r="F692" s="43"/>
      <c r="G692" s="53"/>
      <c r="H692" s="53"/>
      <c r="I692" s="53"/>
      <c r="J692" s="53"/>
      <c r="K692" s="43"/>
      <c r="L692" s="50"/>
      <c r="M692" s="50"/>
      <c r="N692" s="50"/>
      <c r="O692" s="50"/>
    </row>
    <row r="693" spans="1:15" s="92" customFormat="1">
      <c r="A693" s="43"/>
      <c r="B693" s="43"/>
      <c r="C693" s="43"/>
      <c r="D693" s="43"/>
      <c r="E693" s="43"/>
      <c r="F693" s="43"/>
      <c r="G693" s="53"/>
      <c r="H693" s="53"/>
      <c r="I693" s="53"/>
      <c r="J693" s="53"/>
      <c r="K693" s="43"/>
      <c r="L693" s="50"/>
      <c r="M693" s="50"/>
      <c r="N693" s="50"/>
      <c r="O693" s="50"/>
    </row>
    <row r="694" spans="1:15" s="92" customFormat="1">
      <c r="A694" s="43"/>
      <c r="B694" s="43"/>
      <c r="C694" s="43"/>
      <c r="D694" s="43"/>
      <c r="E694" s="43"/>
      <c r="F694" s="43"/>
      <c r="G694" s="53"/>
      <c r="H694" s="53"/>
      <c r="I694" s="53"/>
      <c r="J694" s="53"/>
      <c r="K694" s="43"/>
      <c r="L694" s="50"/>
      <c r="M694" s="50"/>
      <c r="N694" s="50"/>
      <c r="O694" s="50"/>
    </row>
    <row r="695" spans="1:15" s="92" customFormat="1">
      <c r="A695" s="43"/>
      <c r="B695" s="43"/>
      <c r="C695" s="43"/>
      <c r="D695" s="43"/>
      <c r="E695" s="43"/>
      <c r="F695" s="43"/>
      <c r="G695" s="53"/>
      <c r="H695" s="53"/>
      <c r="I695" s="53"/>
      <c r="J695" s="53"/>
      <c r="K695" s="43"/>
      <c r="L695" s="50"/>
      <c r="M695" s="50"/>
      <c r="N695" s="50"/>
      <c r="O695" s="50"/>
    </row>
    <row r="696" spans="1:15" s="92" customFormat="1">
      <c r="A696" s="43"/>
      <c r="B696" s="43"/>
      <c r="C696" s="43"/>
      <c r="D696" s="43"/>
      <c r="E696" s="43"/>
      <c r="F696" s="43"/>
      <c r="G696" s="53"/>
      <c r="H696" s="53"/>
      <c r="I696" s="53"/>
      <c r="J696" s="53"/>
      <c r="K696" s="43"/>
      <c r="L696" s="50"/>
      <c r="M696" s="50"/>
      <c r="N696" s="50"/>
      <c r="O696" s="50"/>
    </row>
    <row r="697" spans="1:15" s="92" customFormat="1">
      <c r="A697" s="43"/>
      <c r="B697" s="43"/>
      <c r="C697" s="43"/>
      <c r="D697" s="43"/>
      <c r="E697" s="43"/>
      <c r="F697" s="43"/>
      <c r="G697" s="53"/>
      <c r="H697" s="53"/>
      <c r="I697" s="53"/>
      <c r="J697" s="53"/>
      <c r="K697" s="43"/>
      <c r="L697" s="50"/>
      <c r="M697" s="50"/>
      <c r="N697" s="50"/>
      <c r="O697" s="50"/>
    </row>
    <row r="698" spans="1:15" s="92" customFormat="1">
      <c r="A698" s="43"/>
      <c r="B698" s="43"/>
      <c r="C698" s="43"/>
      <c r="D698" s="43"/>
      <c r="E698" s="43"/>
      <c r="F698" s="43"/>
      <c r="G698" s="53"/>
      <c r="H698" s="53"/>
      <c r="I698" s="53"/>
      <c r="J698" s="53"/>
      <c r="K698" s="43"/>
      <c r="L698" s="50"/>
      <c r="M698" s="50"/>
      <c r="N698" s="50"/>
      <c r="O698" s="50"/>
    </row>
    <row r="699" spans="1:15" s="92" customFormat="1">
      <c r="A699" s="43"/>
      <c r="B699" s="43"/>
      <c r="C699" s="43"/>
      <c r="D699" s="43"/>
      <c r="E699" s="43"/>
      <c r="F699" s="43"/>
      <c r="G699" s="53"/>
      <c r="H699" s="53"/>
      <c r="I699" s="53"/>
      <c r="J699" s="53"/>
      <c r="K699" s="43"/>
      <c r="L699" s="50"/>
      <c r="M699" s="50"/>
      <c r="N699" s="50"/>
      <c r="O699" s="50"/>
    </row>
    <row r="700" spans="1:15" s="92" customFormat="1">
      <c r="A700" s="43"/>
      <c r="B700" s="43"/>
      <c r="C700" s="43"/>
      <c r="D700" s="43"/>
      <c r="E700" s="43"/>
      <c r="F700" s="43"/>
      <c r="G700" s="53"/>
      <c r="H700" s="53"/>
      <c r="I700" s="53"/>
      <c r="J700" s="53"/>
      <c r="K700" s="43"/>
      <c r="L700" s="50"/>
      <c r="M700" s="50"/>
      <c r="N700" s="50"/>
      <c r="O700" s="50"/>
    </row>
    <row r="701" spans="1:15" s="92" customFormat="1">
      <c r="A701" s="43"/>
      <c r="B701" s="43"/>
      <c r="C701" s="43"/>
      <c r="D701" s="43"/>
      <c r="E701" s="43"/>
      <c r="F701" s="43"/>
      <c r="G701" s="53"/>
      <c r="H701" s="53"/>
      <c r="I701" s="53"/>
      <c r="J701" s="53"/>
      <c r="K701" s="43"/>
      <c r="L701" s="50"/>
      <c r="M701" s="50"/>
      <c r="N701" s="50"/>
      <c r="O701" s="50"/>
    </row>
    <row r="702" spans="1:15" s="92" customFormat="1">
      <c r="A702" s="43"/>
      <c r="B702" s="43"/>
      <c r="C702" s="43"/>
      <c r="D702" s="43"/>
      <c r="E702" s="43"/>
      <c r="F702" s="43"/>
      <c r="G702" s="53"/>
      <c r="H702" s="53"/>
      <c r="I702" s="53"/>
      <c r="J702" s="53"/>
      <c r="K702" s="43"/>
      <c r="L702" s="50"/>
      <c r="M702" s="50"/>
      <c r="N702" s="50"/>
      <c r="O702" s="50"/>
    </row>
    <row r="703" spans="1:15" s="92" customFormat="1">
      <c r="A703" s="43"/>
      <c r="B703" s="43"/>
      <c r="C703" s="43"/>
      <c r="D703" s="43"/>
      <c r="E703" s="43"/>
      <c r="F703" s="43"/>
      <c r="G703" s="53"/>
      <c r="H703" s="53"/>
      <c r="I703" s="53"/>
      <c r="J703" s="53"/>
      <c r="K703" s="43"/>
      <c r="L703" s="50"/>
      <c r="M703" s="50"/>
      <c r="N703" s="50"/>
      <c r="O703" s="50"/>
    </row>
    <row r="704" spans="1:15" s="92" customFormat="1">
      <c r="A704" s="43"/>
      <c r="B704" s="43"/>
      <c r="C704" s="43"/>
      <c r="D704" s="43"/>
      <c r="E704" s="43"/>
      <c r="F704" s="43"/>
      <c r="G704" s="53"/>
      <c r="H704" s="53"/>
      <c r="I704" s="53"/>
      <c r="J704" s="53"/>
      <c r="K704" s="43"/>
      <c r="L704" s="50"/>
      <c r="M704" s="50"/>
      <c r="N704" s="50"/>
      <c r="O704" s="50"/>
    </row>
    <row r="705" spans="1:15" s="92" customFormat="1">
      <c r="A705" s="43"/>
      <c r="B705" s="43"/>
      <c r="C705" s="43"/>
      <c r="D705" s="43"/>
      <c r="E705" s="43"/>
      <c r="F705" s="43"/>
      <c r="G705" s="53"/>
      <c r="H705" s="53"/>
      <c r="I705" s="53"/>
      <c r="J705" s="53"/>
      <c r="K705" s="43"/>
      <c r="L705" s="50"/>
      <c r="M705" s="50"/>
      <c r="N705" s="50"/>
      <c r="O705" s="50"/>
    </row>
    <row r="706" spans="1:15" s="92" customFormat="1">
      <c r="A706" s="43"/>
      <c r="B706" s="43"/>
      <c r="C706" s="43"/>
      <c r="D706" s="43"/>
      <c r="E706" s="43"/>
      <c r="F706" s="43"/>
      <c r="G706" s="53"/>
      <c r="H706" s="53"/>
      <c r="I706" s="53"/>
      <c r="J706" s="53"/>
      <c r="K706" s="43"/>
      <c r="L706" s="50"/>
      <c r="M706" s="50"/>
      <c r="N706" s="50"/>
      <c r="O706" s="50"/>
    </row>
    <row r="707" spans="1:15" s="92" customFormat="1">
      <c r="A707" s="43"/>
      <c r="B707" s="43"/>
      <c r="C707" s="43"/>
      <c r="D707" s="43"/>
      <c r="E707" s="43"/>
      <c r="F707" s="43"/>
      <c r="G707" s="53"/>
      <c r="H707" s="53"/>
      <c r="I707" s="53"/>
      <c r="J707" s="53"/>
      <c r="K707" s="43"/>
      <c r="L707" s="50"/>
      <c r="M707" s="50"/>
      <c r="N707" s="50"/>
      <c r="O707" s="50"/>
    </row>
    <row r="724" spans="1:15" s="53" customFormat="1">
      <c r="A724" s="43"/>
      <c r="B724" s="43"/>
      <c r="C724" s="43"/>
      <c r="D724" s="43"/>
      <c r="E724" s="43"/>
      <c r="F724" s="43"/>
      <c r="K724" s="43"/>
      <c r="L724" s="50"/>
      <c r="M724" s="50"/>
      <c r="N724" s="50"/>
      <c r="O724" s="50"/>
    </row>
    <row r="725" spans="1:15" s="53" customFormat="1">
      <c r="A725" s="43"/>
      <c r="B725" s="43"/>
      <c r="C725" s="43"/>
      <c r="D725" s="43"/>
      <c r="E725" s="43"/>
      <c r="F725" s="43"/>
      <c r="K725" s="43"/>
      <c r="L725" s="50"/>
      <c r="M725" s="50"/>
      <c r="N725" s="50"/>
      <c r="O725" s="50"/>
    </row>
    <row r="726" spans="1:15" s="53" customFormat="1">
      <c r="A726" s="43"/>
      <c r="B726" s="43"/>
      <c r="C726" s="43"/>
      <c r="D726" s="43"/>
      <c r="E726" s="43"/>
      <c r="F726" s="43"/>
      <c r="K726" s="43"/>
      <c r="L726" s="50"/>
      <c r="M726" s="50"/>
      <c r="N726" s="50"/>
      <c r="O726" s="50"/>
    </row>
    <row r="727" spans="1:15" s="53" customFormat="1">
      <c r="A727" s="43"/>
      <c r="B727" s="43"/>
      <c r="C727" s="43"/>
      <c r="D727" s="43"/>
      <c r="E727" s="43"/>
      <c r="F727" s="43"/>
      <c r="K727" s="43"/>
      <c r="L727" s="50"/>
      <c r="M727" s="50"/>
      <c r="N727" s="50"/>
      <c r="O727" s="50"/>
    </row>
    <row r="728" spans="1:15" s="53" customFormat="1">
      <c r="A728" s="43"/>
      <c r="B728" s="43"/>
      <c r="C728" s="43"/>
      <c r="D728" s="43"/>
      <c r="E728" s="43"/>
      <c r="F728" s="43"/>
      <c r="K728" s="43"/>
      <c r="L728" s="50"/>
      <c r="M728" s="50"/>
      <c r="N728" s="50"/>
      <c r="O728" s="50"/>
    </row>
    <row r="729" spans="1:15" s="53" customFormat="1">
      <c r="A729" s="43"/>
      <c r="B729" s="43"/>
      <c r="C729" s="43"/>
      <c r="D729" s="43"/>
      <c r="E729" s="43"/>
      <c r="F729" s="43"/>
      <c r="K729" s="43"/>
      <c r="L729" s="50"/>
      <c r="M729" s="50"/>
      <c r="N729" s="50"/>
      <c r="O729" s="50"/>
    </row>
    <row r="730" spans="1:15" s="53" customFormat="1">
      <c r="A730" s="43"/>
      <c r="B730" s="43"/>
      <c r="C730" s="43"/>
      <c r="D730" s="43"/>
      <c r="E730" s="43"/>
      <c r="F730" s="43"/>
      <c r="K730" s="43"/>
      <c r="L730" s="50"/>
      <c r="M730" s="50"/>
      <c r="N730" s="50"/>
      <c r="O730" s="50"/>
    </row>
    <row r="731" spans="1:15" s="53" customFormat="1">
      <c r="A731" s="43"/>
      <c r="B731" s="43"/>
      <c r="C731" s="43"/>
      <c r="D731" s="43"/>
      <c r="E731" s="43"/>
      <c r="F731" s="43"/>
      <c r="K731" s="43"/>
      <c r="L731" s="50"/>
      <c r="M731" s="50"/>
      <c r="N731" s="50"/>
      <c r="O731" s="50"/>
    </row>
    <row r="732" spans="1:15" s="53" customFormat="1">
      <c r="A732" s="43"/>
      <c r="B732" s="43"/>
      <c r="C732" s="43"/>
      <c r="D732" s="43"/>
      <c r="E732" s="43"/>
      <c r="F732" s="43"/>
      <c r="K732" s="43"/>
      <c r="L732" s="50"/>
      <c r="M732" s="50"/>
      <c r="N732" s="50"/>
      <c r="O732" s="50"/>
    </row>
    <row r="733" spans="1:15" s="53" customFormat="1">
      <c r="A733" s="43"/>
      <c r="B733" s="43"/>
      <c r="C733" s="43"/>
      <c r="D733" s="43"/>
      <c r="E733" s="43"/>
      <c r="F733" s="43"/>
      <c r="K733" s="43"/>
      <c r="L733" s="50"/>
      <c r="M733" s="50"/>
      <c r="N733" s="50"/>
      <c r="O733" s="50"/>
    </row>
    <row r="734" spans="1:15" s="53" customFormat="1">
      <c r="A734" s="43"/>
      <c r="B734" s="43"/>
      <c r="C734" s="43"/>
      <c r="D734" s="43"/>
      <c r="E734" s="43"/>
      <c r="F734" s="43"/>
      <c r="K734" s="43"/>
      <c r="L734" s="50"/>
      <c r="M734" s="50"/>
      <c r="N734" s="50"/>
      <c r="O734" s="50"/>
    </row>
    <row r="735" spans="1:15" s="53" customFormat="1">
      <c r="A735" s="43"/>
      <c r="B735" s="43"/>
      <c r="C735" s="43"/>
      <c r="D735" s="43"/>
      <c r="E735" s="43"/>
      <c r="F735" s="43"/>
      <c r="K735" s="43"/>
      <c r="L735" s="50"/>
      <c r="M735" s="50"/>
      <c r="N735" s="50"/>
      <c r="O735" s="50"/>
    </row>
    <row r="736" spans="1:15" s="53" customFormat="1">
      <c r="A736" s="43"/>
      <c r="B736" s="43"/>
      <c r="C736" s="43"/>
      <c r="D736" s="43"/>
      <c r="E736" s="43"/>
      <c r="F736" s="43"/>
      <c r="K736" s="43"/>
      <c r="L736" s="50"/>
      <c r="M736" s="50"/>
      <c r="N736" s="50"/>
      <c r="O736" s="50"/>
    </row>
    <row r="737" spans="1:15" s="53" customFormat="1">
      <c r="A737" s="43"/>
      <c r="B737" s="43"/>
      <c r="C737" s="43"/>
      <c r="D737" s="43"/>
      <c r="E737" s="43"/>
      <c r="F737" s="43"/>
      <c r="K737" s="43"/>
      <c r="L737" s="50"/>
      <c r="M737" s="50"/>
      <c r="N737" s="50"/>
      <c r="O737" s="50"/>
    </row>
    <row r="738" spans="1:15" s="53" customFormat="1">
      <c r="A738" s="43"/>
      <c r="B738" s="43"/>
      <c r="C738" s="43"/>
      <c r="D738" s="43"/>
      <c r="E738" s="43"/>
      <c r="F738" s="43"/>
      <c r="K738" s="43"/>
      <c r="L738" s="50"/>
      <c r="M738" s="50"/>
      <c r="N738" s="50"/>
      <c r="O738" s="50"/>
    </row>
    <row r="739" spans="1:15" s="53" customFormat="1">
      <c r="A739" s="43"/>
      <c r="B739" s="43"/>
      <c r="C739" s="43"/>
      <c r="D739" s="43"/>
      <c r="E739" s="43"/>
      <c r="F739" s="43"/>
      <c r="K739" s="43"/>
      <c r="L739" s="50"/>
      <c r="M739" s="50"/>
      <c r="N739" s="50"/>
      <c r="O739" s="50"/>
    </row>
    <row r="740" spans="1:15" s="53" customFormat="1">
      <c r="A740" s="43"/>
      <c r="B740" s="43"/>
      <c r="C740" s="43"/>
      <c r="D740" s="43"/>
      <c r="E740" s="43"/>
      <c r="F740" s="43"/>
      <c r="K740" s="43"/>
      <c r="L740" s="50"/>
      <c r="M740" s="50"/>
      <c r="N740" s="50"/>
      <c r="O740" s="50"/>
    </row>
    <row r="741" spans="1:15" s="53" customFormat="1">
      <c r="A741" s="43"/>
      <c r="B741" s="43"/>
      <c r="C741" s="43"/>
      <c r="D741" s="43"/>
      <c r="E741" s="43"/>
      <c r="F741" s="43"/>
      <c r="K741" s="43"/>
      <c r="L741" s="50"/>
      <c r="M741" s="50"/>
      <c r="N741" s="50"/>
      <c r="O741" s="50"/>
    </row>
    <row r="742" spans="1:15" s="53" customFormat="1">
      <c r="A742" s="43"/>
      <c r="B742" s="43"/>
      <c r="C742" s="43"/>
      <c r="D742" s="43"/>
      <c r="E742" s="43"/>
      <c r="F742" s="43"/>
      <c r="K742" s="43"/>
      <c r="L742" s="50"/>
      <c r="M742" s="50"/>
      <c r="N742" s="50"/>
      <c r="O742" s="50"/>
    </row>
    <row r="743" spans="1:15" s="53" customFormat="1">
      <c r="A743" s="43"/>
      <c r="B743" s="43"/>
      <c r="C743" s="43"/>
      <c r="D743" s="43"/>
      <c r="E743" s="43"/>
      <c r="F743" s="43"/>
      <c r="K743" s="43"/>
      <c r="L743" s="50"/>
      <c r="M743" s="50"/>
      <c r="N743" s="50"/>
      <c r="O743" s="50"/>
    </row>
    <row r="744" spans="1:15" s="53" customFormat="1">
      <c r="A744" s="43"/>
      <c r="B744" s="43"/>
      <c r="C744" s="43"/>
      <c r="D744" s="43"/>
      <c r="E744" s="43"/>
      <c r="F744" s="43"/>
      <c r="K744" s="43"/>
      <c r="L744" s="50"/>
      <c r="M744" s="50"/>
      <c r="N744" s="50"/>
      <c r="O744" s="50"/>
    </row>
    <row r="745" spans="1:15" s="53" customFormat="1">
      <c r="A745" s="43"/>
      <c r="B745" s="43"/>
      <c r="C745" s="43"/>
      <c r="D745" s="43"/>
      <c r="E745" s="43"/>
      <c r="F745" s="43"/>
      <c r="K745" s="43"/>
      <c r="L745" s="50"/>
      <c r="M745" s="50"/>
      <c r="N745" s="50"/>
      <c r="O745" s="50"/>
    </row>
    <row r="746" spans="1:15" s="53" customFormat="1">
      <c r="A746" s="43"/>
      <c r="B746" s="43"/>
      <c r="C746" s="43"/>
      <c r="D746" s="43"/>
      <c r="E746" s="43"/>
      <c r="F746" s="43"/>
      <c r="K746" s="43"/>
      <c r="L746" s="50"/>
      <c r="M746" s="50"/>
      <c r="N746" s="50"/>
      <c r="O746" s="50"/>
    </row>
    <row r="747" spans="1:15" s="53" customFormat="1">
      <c r="A747" s="43"/>
      <c r="B747" s="43"/>
      <c r="C747" s="43"/>
      <c r="D747" s="43"/>
      <c r="E747" s="43"/>
      <c r="F747" s="43"/>
      <c r="K747" s="43"/>
      <c r="L747" s="50"/>
      <c r="M747" s="50"/>
      <c r="N747" s="50"/>
      <c r="O747" s="50"/>
    </row>
    <row r="748" spans="1:15" s="53" customFormat="1">
      <c r="A748" s="43"/>
      <c r="B748" s="43"/>
      <c r="C748" s="43"/>
      <c r="D748" s="43"/>
      <c r="E748" s="43"/>
      <c r="F748" s="43"/>
      <c r="K748" s="43"/>
      <c r="L748" s="50"/>
      <c r="M748" s="50"/>
      <c r="N748" s="50"/>
      <c r="O748" s="50"/>
    </row>
    <row r="749" spans="1:15" s="53" customFormat="1">
      <c r="A749" s="43"/>
      <c r="B749" s="43"/>
      <c r="C749" s="43"/>
      <c r="D749" s="43"/>
      <c r="E749" s="43"/>
      <c r="F749" s="43"/>
      <c r="K749" s="43"/>
      <c r="L749" s="50"/>
      <c r="M749" s="50"/>
      <c r="N749" s="50"/>
      <c r="O749" s="50"/>
    </row>
    <row r="750" spans="1:15" s="53" customFormat="1">
      <c r="A750" s="43"/>
      <c r="B750" s="43"/>
      <c r="C750" s="43"/>
      <c r="D750" s="43"/>
      <c r="E750" s="43"/>
      <c r="F750" s="43"/>
      <c r="K750" s="43"/>
      <c r="L750" s="50"/>
      <c r="M750" s="50"/>
      <c r="N750" s="50"/>
      <c r="O750" s="50"/>
    </row>
    <row r="751" spans="1:15" s="53" customFormat="1">
      <c r="A751" s="43"/>
      <c r="B751" s="43"/>
      <c r="C751" s="43"/>
      <c r="D751" s="43"/>
      <c r="E751" s="43"/>
      <c r="F751" s="43"/>
      <c r="K751" s="43"/>
      <c r="L751" s="50"/>
      <c r="M751" s="50"/>
      <c r="N751" s="50"/>
      <c r="O751" s="50"/>
    </row>
    <row r="752" spans="1:15" s="53" customFormat="1">
      <c r="A752" s="43"/>
      <c r="B752" s="43"/>
      <c r="C752" s="43"/>
      <c r="D752" s="43"/>
      <c r="E752" s="43"/>
      <c r="F752" s="43"/>
      <c r="K752" s="43"/>
      <c r="L752" s="50"/>
      <c r="M752" s="50"/>
      <c r="N752" s="50"/>
      <c r="O752" s="50"/>
    </row>
    <row r="753" spans="1:15" s="53" customFormat="1">
      <c r="A753" s="43"/>
      <c r="B753" s="43"/>
      <c r="C753" s="43"/>
      <c r="D753" s="43"/>
      <c r="E753" s="43"/>
      <c r="F753" s="43"/>
      <c r="K753" s="43"/>
      <c r="L753" s="50"/>
      <c r="M753" s="50"/>
      <c r="N753" s="50"/>
      <c r="O753" s="50"/>
    </row>
    <row r="754" spans="1:15" s="53" customFormat="1">
      <c r="A754" s="43"/>
      <c r="B754" s="43"/>
      <c r="C754" s="43"/>
      <c r="D754" s="43"/>
      <c r="E754" s="43"/>
      <c r="F754" s="43"/>
      <c r="K754" s="43"/>
      <c r="L754" s="50"/>
      <c r="M754" s="50"/>
      <c r="N754" s="50"/>
      <c r="O754" s="50"/>
    </row>
    <row r="755" spans="1:15" s="53" customFormat="1">
      <c r="A755" s="43"/>
      <c r="B755" s="43"/>
      <c r="C755" s="43"/>
      <c r="D755" s="43"/>
      <c r="E755" s="43"/>
      <c r="F755" s="43"/>
      <c r="K755" s="43"/>
      <c r="L755" s="50"/>
      <c r="M755" s="50"/>
      <c r="N755" s="50"/>
      <c r="O755" s="50"/>
    </row>
    <row r="756" spans="1:15" s="53" customFormat="1">
      <c r="A756" s="43"/>
      <c r="B756" s="43"/>
      <c r="C756" s="43"/>
      <c r="D756" s="43"/>
      <c r="E756" s="43"/>
      <c r="F756" s="43"/>
      <c r="K756" s="43"/>
      <c r="L756" s="50"/>
      <c r="M756" s="50"/>
      <c r="N756" s="50"/>
      <c r="O756" s="50"/>
    </row>
    <row r="757" spans="1:15" s="53" customFormat="1">
      <c r="A757" s="43"/>
      <c r="B757" s="43"/>
      <c r="C757" s="43"/>
      <c r="D757" s="43"/>
      <c r="E757" s="43"/>
      <c r="F757" s="43"/>
      <c r="K757" s="43"/>
      <c r="L757" s="50"/>
      <c r="M757" s="50"/>
      <c r="N757" s="50"/>
      <c r="O757" s="50"/>
    </row>
    <row r="758" spans="1:15" s="53" customFormat="1">
      <c r="A758" s="43"/>
      <c r="B758" s="43"/>
      <c r="C758" s="43"/>
      <c r="D758" s="43"/>
      <c r="E758" s="43"/>
      <c r="F758" s="43"/>
      <c r="K758" s="43"/>
      <c r="L758" s="50"/>
      <c r="M758" s="50"/>
      <c r="N758" s="50"/>
      <c r="O758" s="50"/>
    </row>
    <row r="759" spans="1:15" s="53" customFormat="1">
      <c r="A759" s="43"/>
      <c r="B759" s="43"/>
      <c r="C759" s="43"/>
      <c r="D759" s="43"/>
      <c r="E759" s="43"/>
      <c r="F759" s="43"/>
      <c r="K759" s="43"/>
      <c r="L759" s="50"/>
      <c r="M759" s="50"/>
      <c r="N759" s="50"/>
      <c r="O759" s="50"/>
    </row>
    <row r="760" spans="1:15" s="53" customFormat="1">
      <c r="A760" s="43"/>
      <c r="B760" s="43"/>
      <c r="C760" s="43"/>
      <c r="D760" s="43"/>
      <c r="E760" s="43"/>
      <c r="F760" s="43"/>
      <c r="K760" s="43"/>
      <c r="L760" s="50"/>
      <c r="M760" s="50"/>
      <c r="N760" s="50"/>
      <c r="O760" s="50"/>
    </row>
    <row r="761" spans="1:15" s="53" customFormat="1">
      <c r="A761" s="43"/>
      <c r="B761" s="43"/>
      <c r="C761" s="43"/>
      <c r="D761" s="43"/>
      <c r="E761" s="43"/>
      <c r="F761" s="43"/>
      <c r="K761" s="43"/>
      <c r="L761" s="50"/>
      <c r="M761" s="50"/>
      <c r="N761" s="50"/>
      <c r="O761" s="50"/>
    </row>
    <row r="762" spans="1:15" s="53" customFormat="1">
      <c r="A762" s="43"/>
      <c r="B762" s="43"/>
      <c r="C762" s="43"/>
      <c r="D762" s="43"/>
      <c r="E762" s="43"/>
      <c r="F762" s="43"/>
      <c r="K762" s="43"/>
      <c r="L762" s="50"/>
      <c r="M762" s="50"/>
      <c r="N762" s="50"/>
      <c r="O762" s="50"/>
    </row>
    <row r="763" spans="1:15" s="53" customFormat="1">
      <c r="A763" s="43"/>
      <c r="B763" s="43"/>
      <c r="C763" s="43"/>
      <c r="D763" s="43"/>
      <c r="E763" s="43"/>
      <c r="F763" s="43"/>
      <c r="K763" s="43"/>
      <c r="L763" s="50"/>
      <c r="M763" s="50"/>
      <c r="N763" s="50"/>
      <c r="O763" s="50"/>
    </row>
    <row r="764" spans="1:15" s="53" customFormat="1">
      <c r="A764" s="43"/>
      <c r="B764" s="43"/>
      <c r="C764" s="43"/>
      <c r="D764" s="43"/>
      <c r="E764" s="43"/>
      <c r="F764" s="43"/>
      <c r="K764" s="43"/>
      <c r="L764" s="50"/>
      <c r="M764" s="50"/>
      <c r="N764" s="50"/>
      <c r="O764" s="50"/>
    </row>
    <row r="765" spans="1:15" s="53" customFormat="1">
      <c r="A765" s="43"/>
      <c r="B765" s="43"/>
      <c r="C765" s="43"/>
      <c r="D765" s="43"/>
      <c r="E765" s="43"/>
      <c r="F765" s="43"/>
      <c r="K765" s="43"/>
      <c r="L765" s="50"/>
      <c r="M765" s="50"/>
      <c r="N765" s="50"/>
      <c r="O765" s="50"/>
    </row>
    <row r="766" spans="1:15" s="53" customFormat="1">
      <c r="A766" s="43"/>
      <c r="B766" s="43"/>
      <c r="C766" s="43"/>
      <c r="D766" s="43"/>
      <c r="E766" s="43"/>
      <c r="F766" s="43"/>
      <c r="K766" s="43"/>
      <c r="L766" s="50"/>
      <c r="M766" s="50"/>
      <c r="N766" s="50"/>
      <c r="O766" s="50"/>
    </row>
    <row r="767" spans="1:15" s="53" customFormat="1">
      <c r="A767" s="43"/>
      <c r="B767" s="43"/>
      <c r="C767" s="43"/>
      <c r="D767" s="43"/>
      <c r="E767" s="43"/>
      <c r="F767" s="43"/>
      <c r="K767" s="43"/>
      <c r="L767" s="50"/>
      <c r="M767" s="50"/>
      <c r="N767" s="50"/>
      <c r="O767" s="50"/>
    </row>
    <row r="768" spans="1:15" s="53" customFormat="1">
      <c r="A768" s="43"/>
      <c r="B768" s="43"/>
      <c r="C768" s="43"/>
      <c r="D768" s="43"/>
      <c r="E768" s="43"/>
      <c r="F768" s="43"/>
      <c r="K768" s="43"/>
      <c r="L768" s="50"/>
      <c r="M768" s="50"/>
      <c r="N768" s="50"/>
      <c r="O768" s="50"/>
    </row>
    <row r="769" spans="1:15" s="53" customFormat="1">
      <c r="A769" s="43"/>
      <c r="B769" s="43"/>
      <c r="C769" s="43"/>
      <c r="D769" s="43"/>
      <c r="E769" s="43"/>
      <c r="F769" s="43"/>
      <c r="K769" s="43"/>
      <c r="L769" s="50"/>
      <c r="M769" s="50"/>
      <c r="N769" s="50"/>
      <c r="O769" s="50"/>
    </row>
    <row r="770" spans="1:15" s="53" customFormat="1">
      <c r="A770" s="43"/>
      <c r="B770" s="43"/>
      <c r="C770" s="43"/>
      <c r="D770" s="43"/>
      <c r="E770" s="43"/>
      <c r="F770" s="43"/>
      <c r="K770" s="43"/>
      <c r="L770" s="50"/>
      <c r="M770" s="50"/>
      <c r="N770" s="50"/>
      <c r="O770" s="50"/>
    </row>
    <row r="771" spans="1:15" s="53" customFormat="1">
      <c r="A771" s="43"/>
      <c r="B771" s="43"/>
      <c r="C771" s="43"/>
      <c r="D771" s="43"/>
      <c r="E771" s="43"/>
      <c r="F771" s="43"/>
      <c r="K771" s="43"/>
      <c r="L771" s="50"/>
      <c r="M771" s="50"/>
      <c r="N771" s="50"/>
      <c r="O771" s="50"/>
    </row>
    <row r="772" spans="1:15" s="53" customFormat="1">
      <c r="A772" s="43"/>
      <c r="B772" s="43"/>
      <c r="C772" s="43"/>
      <c r="D772" s="43"/>
      <c r="E772" s="43"/>
      <c r="F772" s="43"/>
      <c r="K772" s="43"/>
      <c r="L772" s="50"/>
      <c r="M772" s="50"/>
      <c r="N772" s="50"/>
      <c r="O772" s="50"/>
    </row>
    <row r="773" spans="1:15" s="53" customFormat="1">
      <c r="A773" s="43"/>
      <c r="B773" s="43"/>
      <c r="C773" s="43"/>
      <c r="D773" s="43"/>
      <c r="E773" s="43"/>
      <c r="F773" s="43"/>
      <c r="K773" s="43"/>
      <c r="L773" s="50"/>
      <c r="M773" s="50"/>
      <c r="N773" s="50"/>
      <c r="O773" s="50"/>
    </row>
    <row r="774" spans="1:15" s="53" customFormat="1">
      <c r="A774" s="43"/>
      <c r="B774" s="43"/>
      <c r="C774" s="43"/>
      <c r="D774" s="43"/>
      <c r="E774" s="43"/>
      <c r="F774" s="43"/>
      <c r="K774" s="43"/>
      <c r="L774" s="50"/>
      <c r="M774" s="50"/>
      <c r="N774" s="50"/>
      <c r="O774" s="50"/>
    </row>
    <row r="775" spans="1:15" s="53" customFormat="1">
      <c r="A775" s="43"/>
      <c r="B775" s="43"/>
      <c r="C775" s="43"/>
      <c r="D775" s="43"/>
      <c r="E775" s="43"/>
      <c r="F775" s="43"/>
      <c r="K775" s="43"/>
      <c r="L775" s="50"/>
      <c r="M775" s="50"/>
      <c r="N775" s="50"/>
      <c r="O775" s="50"/>
    </row>
    <row r="776" spans="1:15" s="53" customFormat="1">
      <c r="A776" s="43"/>
      <c r="B776" s="43"/>
      <c r="C776" s="43"/>
      <c r="D776" s="43"/>
      <c r="E776" s="43"/>
      <c r="F776" s="43"/>
      <c r="K776" s="43"/>
      <c r="L776" s="50"/>
      <c r="M776" s="50"/>
      <c r="N776" s="50"/>
      <c r="O776" s="50"/>
    </row>
    <row r="777" spans="1:15" s="53" customFormat="1">
      <c r="A777" s="43"/>
      <c r="B777" s="43"/>
      <c r="C777" s="43"/>
      <c r="D777" s="43"/>
      <c r="E777" s="43"/>
      <c r="F777" s="43"/>
      <c r="K777" s="43"/>
      <c r="L777" s="50"/>
      <c r="M777" s="50"/>
      <c r="N777" s="50"/>
      <c r="O777" s="50"/>
    </row>
    <row r="778" spans="1:15" s="53" customFormat="1">
      <c r="A778" s="43"/>
      <c r="B778" s="43"/>
      <c r="C778" s="43"/>
      <c r="D778" s="43"/>
      <c r="E778" s="43"/>
      <c r="F778" s="43"/>
      <c r="K778" s="43"/>
      <c r="L778" s="50"/>
      <c r="M778" s="50"/>
      <c r="N778" s="50"/>
      <c r="O778" s="50"/>
    </row>
    <row r="779" spans="1:15" s="53" customFormat="1">
      <c r="A779" s="43"/>
      <c r="B779" s="43"/>
      <c r="C779" s="43"/>
      <c r="D779" s="43"/>
      <c r="E779" s="43"/>
      <c r="F779" s="43"/>
      <c r="K779" s="43"/>
      <c r="L779" s="50"/>
      <c r="M779" s="50"/>
      <c r="N779" s="50"/>
      <c r="O779" s="50"/>
    </row>
    <row r="780" spans="1:15" s="53" customFormat="1">
      <c r="A780" s="43"/>
      <c r="B780" s="43"/>
      <c r="C780" s="43"/>
      <c r="D780" s="43"/>
      <c r="E780" s="43"/>
      <c r="F780" s="43"/>
      <c r="K780" s="43"/>
      <c r="L780" s="50"/>
      <c r="M780" s="50"/>
      <c r="N780" s="50"/>
      <c r="O780" s="50"/>
    </row>
    <row r="781" spans="1:15" s="53" customFormat="1">
      <c r="A781" s="43"/>
      <c r="B781" s="43"/>
      <c r="C781" s="43"/>
      <c r="D781" s="43"/>
      <c r="E781" s="43"/>
      <c r="F781" s="43"/>
      <c r="K781" s="43"/>
      <c r="L781" s="50"/>
      <c r="M781" s="50"/>
      <c r="N781" s="50"/>
      <c r="O781" s="50"/>
    </row>
    <row r="782" spans="1:15" s="53" customFormat="1">
      <c r="A782" s="43"/>
      <c r="B782" s="43"/>
      <c r="C782" s="43"/>
      <c r="D782" s="43"/>
      <c r="E782" s="43"/>
      <c r="F782" s="43"/>
      <c r="K782" s="43"/>
      <c r="L782" s="50"/>
      <c r="M782" s="50"/>
      <c r="N782" s="50"/>
      <c r="O782" s="50"/>
    </row>
    <row r="783" spans="1:15" s="53" customFormat="1">
      <c r="A783" s="43"/>
      <c r="B783" s="43"/>
      <c r="C783" s="43"/>
      <c r="D783" s="43"/>
      <c r="E783" s="43"/>
      <c r="F783" s="43"/>
      <c r="K783" s="43"/>
      <c r="L783" s="50"/>
      <c r="M783" s="50"/>
      <c r="N783" s="50"/>
      <c r="O783" s="50"/>
    </row>
    <row r="784" spans="1:15" s="53" customFormat="1">
      <c r="A784" s="43"/>
      <c r="B784" s="43"/>
      <c r="C784" s="43"/>
      <c r="D784" s="43"/>
      <c r="E784" s="43"/>
      <c r="F784" s="43"/>
      <c r="K784" s="43"/>
      <c r="L784" s="50"/>
      <c r="M784" s="50"/>
      <c r="N784" s="50"/>
      <c r="O784" s="50"/>
    </row>
    <row r="785" spans="1:15" s="53" customFormat="1">
      <c r="A785" s="43"/>
      <c r="B785" s="43"/>
      <c r="C785" s="43"/>
      <c r="D785" s="43"/>
      <c r="E785" s="43"/>
      <c r="F785" s="43"/>
      <c r="K785" s="43"/>
      <c r="L785" s="50"/>
      <c r="M785" s="50"/>
      <c r="N785" s="50"/>
      <c r="O785" s="50"/>
    </row>
    <row r="786" spans="1:15" s="53" customFormat="1">
      <c r="A786" s="43"/>
      <c r="B786" s="43"/>
      <c r="C786" s="43"/>
      <c r="D786" s="43"/>
      <c r="E786" s="43"/>
      <c r="F786" s="43"/>
      <c r="K786" s="43"/>
      <c r="L786" s="50"/>
      <c r="M786" s="50"/>
      <c r="N786" s="50"/>
      <c r="O786" s="50"/>
    </row>
    <row r="787" spans="1:15" s="53" customFormat="1">
      <c r="A787" s="43"/>
      <c r="B787" s="43"/>
      <c r="C787" s="43"/>
      <c r="D787" s="43"/>
      <c r="E787" s="43"/>
      <c r="F787" s="43"/>
      <c r="K787" s="43"/>
      <c r="L787" s="50"/>
      <c r="M787" s="50"/>
      <c r="N787" s="50"/>
      <c r="O787" s="50"/>
    </row>
    <row r="788" spans="1:15" s="53" customFormat="1">
      <c r="A788" s="43"/>
      <c r="B788" s="43"/>
      <c r="C788" s="43"/>
      <c r="D788" s="43"/>
      <c r="E788" s="43"/>
      <c r="F788" s="43"/>
      <c r="K788" s="43"/>
      <c r="L788" s="50"/>
      <c r="M788" s="50"/>
      <c r="N788" s="50"/>
      <c r="O788" s="50"/>
    </row>
    <row r="789" spans="1:15" s="53" customFormat="1">
      <c r="A789" s="43"/>
      <c r="B789" s="43"/>
      <c r="C789" s="43"/>
      <c r="D789" s="43"/>
      <c r="E789" s="43"/>
      <c r="F789" s="43"/>
      <c r="K789" s="43"/>
      <c r="L789" s="50"/>
      <c r="M789" s="50"/>
      <c r="N789" s="50"/>
      <c r="O789" s="50"/>
    </row>
    <row r="790" spans="1:15" s="53" customFormat="1">
      <c r="A790" s="43"/>
      <c r="B790" s="43"/>
      <c r="C790" s="43"/>
      <c r="D790" s="43"/>
      <c r="E790" s="43"/>
      <c r="F790" s="43"/>
      <c r="K790" s="43"/>
      <c r="L790" s="50"/>
      <c r="M790" s="50"/>
      <c r="N790" s="50"/>
      <c r="O790" s="50"/>
    </row>
    <row r="791" spans="1:15" s="53" customFormat="1">
      <c r="A791" s="43"/>
      <c r="B791" s="43"/>
      <c r="C791" s="43"/>
      <c r="D791" s="43"/>
      <c r="E791" s="43"/>
      <c r="F791" s="43"/>
      <c r="K791" s="43"/>
      <c r="L791" s="50"/>
      <c r="M791" s="50"/>
      <c r="N791" s="50"/>
      <c r="O791" s="50"/>
    </row>
    <row r="792" spans="1:15" s="53" customFormat="1">
      <c r="A792" s="43"/>
      <c r="B792" s="43"/>
      <c r="C792" s="43"/>
      <c r="D792" s="43"/>
      <c r="E792" s="43"/>
      <c r="F792" s="43"/>
      <c r="K792" s="43"/>
      <c r="L792" s="50"/>
      <c r="M792" s="50"/>
      <c r="N792" s="50"/>
      <c r="O792" s="50"/>
    </row>
    <row r="793" spans="1:15" s="53" customFormat="1">
      <c r="A793" s="43"/>
      <c r="B793" s="43"/>
      <c r="C793" s="43"/>
      <c r="D793" s="43"/>
      <c r="E793" s="43"/>
      <c r="F793" s="43"/>
      <c r="K793" s="43"/>
      <c r="L793" s="50"/>
      <c r="M793" s="50"/>
      <c r="N793" s="50"/>
      <c r="O793" s="50"/>
    </row>
    <row r="794" spans="1:15" s="53" customFormat="1">
      <c r="A794" s="43"/>
      <c r="B794" s="43"/>
      <c r="C794" s="43"/>
      <c r="D794" s="43"/>
      <c r="E794" s="43"/>
      <c r="F794" s="43"/>
      <c r="K794" s="43"/>
      <c r="L794" s="50"/>
      <c r="M794" s="50"/>
      <c r="N794" s="50"/>
      <c r="O794" s="50"/>
    </row>
    <row r="795" spans="1:15" s="53" customFormat="1">
      <c r="A795" s="43"/>
      <c r="B795" s="43"/>
      <c r="C795" s="43"/>
      <c r="D795" s="43"/>
      <c r="E795" s="43"/>
      <c r="F795" s="43"/>
      <c r="K795" s="43"/>
      <c r="L795" s="50"/>
      <c r="M795" s="50"/>
      <c r="N795" s="50"/>
      <c r="O795" s="50"/>
    </row>
    <row r="796" spans="1:15" s="53" customFormat="1">
      <c r="A796" s="43"/>
      <c r="B796" s="43"/>
      <c r="C796" s="43"/>
      <c r="D796" s="43"/>
      <c r="E796" s="43"/>
      <c r="F796" s="43"/>
      <c r="K796" s="43"/>
      <c r="L796" s="50"/>
      <c r="M796" s="50"/>
      <c r="N796" s="50"/>
      <c r="O796" s="50"/>
    </row>
    <row r="797" spans="1:15" s="53" customFormat="1">
      <c r="A797" s="43"/>
      <c r="B797" s="43"/>
      <c r="C797" s="43"/>
      <c r="D797" s="43"/>
      <c r="E797" s="43"/>
      <c r="F797" s="43"/>
      <c r="K797" s="43"/>
      <c r="L797" s="50"/>
      <c r="M797" s="50"/>
      <c r="N797" s="50"/>
      <c r="O797" s="50"/>
    </row>
    <row r="798" spans="1:15" s="53" customFormat="1">
      <c r="A798" s="43"/>
      <c r="B798" s="43"/>
      <c r="C798" s="43"/>
      <c r="D798" s="43"/>
      <c r="E798" s="43"/>
      <c r="F798" s="43"/>
      <c r="K798" s="43"/>
      <c r="L798" s="50"/>
      <c r="M798" s="50"/>
      <c r="N798" s="50"/>
      <c r="O798" s="50"/>
    </row>
    <row r="799" spans="1:15" s="53" customFormat="1">
      <c r="A799" s="43"/>
      <c r="B799" s="43"/>
      <c r="C799" s="43"/>
      <c r="D799" s="43"/>
      <c r="E799" s="43"/>
      <c r="F799" s="43"/>
      <c r="K799" s="43"/>
      <c r="L799" s="50"/>
      <c r="M799" s="50"/>
      <c r="N799" s="50"/>
      <c r="O799" s="50"/>
    </row>
    <row r="800" spans="1:15" s="53" customFormat="1">
      <c r="A800" s="43"/>
      <c r="B800" s="43"/>
      <c r="C800" s="43"/>
      <c r="D800" s="43"/>
      <c r="E800" s="43"/>
      <c r="F800" s="43"/>
      <c r="K800" s="43"/>
      <c r="L800" s="50"/>
      <c r="M800" s="50"/>
      <c r="N800" s="50"/>
      <c r="O800" s="50"/>
    </row>
    <row r="801" spans="1:15" s="53" customFormat="1">
      <c r="A801" s="43"/>
      <c r="B801" s="43"/>
      <c r="C801" s="43"/>
      <c r="D801" s="43"/>
      <c r="E801" s="43"/>
      <c r="F801" s="43"/>
      <c r="K801" s="43"/>
      <c r="L801" s="50"/>
      <c r="M801" s="50"/>
      <c r="N801" s="50"/>
      <c r="O801" s="50"/>
    </row>
    <row r="802" spans="1:15" s="53" customFormat="1">
      <c r="A802" s="43"/>
      <c r="B802" s="43"/>
      <c r="C802" s="43"/>
      <c r="D802" s="43"/>
      <c r="E802" s="43"/>
      <c r="F802" s="43"/>
      <c r="K802" s="43"/>
      <c r="L802" s="50"/>
      <c r="M802" s="50"/>
      <c r="N802" s="50"/>
      <c r="O802" s="50"/>
    </row>
    <row r="803" spans="1:15" s="53" customFormat="1">
      <c r="A803" s="43"/>
      <c r="B803" s="43"/>
      <c r="C803" s="43"/>
      <c r="D803" s="43"/>
      <c r="E803" s="43"/>
      <c r="F803" s="43"/>
      <c r="K803" s="43"/>
      <c r="L803" s="50"/>
      <c r="M803" s="50"/>
      <c r="N803" s="50"/>
      <c r="O803" s="50"/>
    </row>
    <row r="804" spans="1:15" s="92" customFormat="1">
      <c r="A804" s="43"/>
      <c r="B804" s="43"/>
      <c r="C804" s="43"/>
      <c r="D804" s="43"/>
      <c r="E804" s="43"/>
      <c r="F804" s="43"/>
      <c r="G804" s="53"/>
      <c r="H804" s="53"/>
      <c r="I804" s="53"/>
      <c r="J804" s="53"/>
      <c r="K804" s="43"/>
      <c r="L804" s="50"/>
      <c r="M804" s="50"/>
      <c r="N804" s="50"/>
      <c r="O804" s="50"/>
    </row>
    <row r="805" spans="1:15" s="92" customFormat="1">
      <c r="A805" s="43"/>
      <c r="B805" s="43"/>
      <c r="C805" s="43"/>
      <c r="D805" s="43"/>
      <c r="E805" s="43"/>
      <c r="F805" s="43"/>
      <c r="G805" s="53"/>
      <c r="H805" s="53"/>
      <c r="I805" s="53"/>
      <c r="J805" s="53"/>
      <c r="K805" s="43"/>
      <c r="L805" s="50"/>
      <c r="M805" s="50"/>
      <c r="N805" s="50"/>
      <c r="O805" s="50"/>
    </row>
    <row r="806" spans="1:15" s="92" customFormat="1">
      <c r="A806" s="43"/>
      <c r="B806" s="43"/>
      <c r="C806" s="43"/>
      <c r="D806" s="43"/>
      <c r="E806" s="43"/>
      <c r="F806" s="43"/>
      <c r="G806" s="53"/>
      <c r="H806" s="53"/>
      <c r="I806" s="53"/>
      <c r="J806" s="53"/>
      <c r="K806" s="43"/>
      <c r="L806" s="50"/>
      <c r="M806" s="50"/>
      <c r="N806" s="50"/>
      <c r="O806" s="50"/>
    </row>
    <row r="807" spans="1:15" s="92" customFormat="1">
      <c r="A807" s="43"/>
      <c r="B807" s="43"/>
      <c r="C807" s="43"/>
      <c r="D807" s="43"/>
      <c r="E807" s="43"/>
      <c r="F807" s="43"/>
      <c r="G807" s="53"/>
      <c r="H807" s="53"/>
      <c r="I807" s="53"/>
      <c r="J807" s="53"/>
      <c r="K807" s="43"/>
      <c r="L807" s="50"/>
      <c r="M807" s="50"/>
      <c r="N807" s="50"/>
      <c r="O807" s="50"/>
    </row>
    <row r="808" spans="1:15" s="92" customFormat="1">
      <c r="A808" s="43"/>
      <c r="B808" s="43"/>
      <c r="C808" s="43"/>
      <c r="D808" s="43"/>
      <c r="E808" s="43"/>
      <c r="F808" s="43"/>
      <c r="G808" s="53"/>
      <c r="H808" s="53"/>
      <c r="I808" s="53"/>
      <c r="J808" s="53"/>
      <c r="K808" s="43"/>
      <c r="L808" s="50"/>
      <c r="M808" s="50"/>
      <c r="N808" s="50"/>
      <c r="O808" s="50"/>
    </row>
    <row r="809" spans="1:15" s="92" customFormat="1">
      <c r="A809" s="43"/>
      <c r="B809" s="43"/>
      <c r="C809" s="43"/>
      <c r="D809" s="43"/>
      <c r="E809" s="43"/>
      <c r="F809" s="43"/>
      <c r="G809" s="53"/>
      <c r="H809" s="53"/>
      <c r="I809" s="53"/>
      <c r="J809" s="53"/>
      <c r="K809" s="43"/>
      <c r="L809" s="50"/>
      <c r="M809" s="50"/>
      <c r="N809" s="50"/>
      <c r="O809" s="50"/>
    </row>
    <row r="810" spans="1:15" s="92" customFormat="1">
      <c r="A810" s="43"/>
      <c r="B810" s="43"/>
      <c r="C810" s="43"/>
      <c r="D810" s="43"/>
      <c r="E810" s="43"/>
      <c r="F810" s="43"/>
      <c r="G810" s="53"/>
      <c r="H810" s="53"/>
      <c r="I810" s="53"/>
      <c r="J810" s="53"/>
      <c r="K810" s="43"/>
      <c r="L810" s="50"/>
      <c r="M810" s="50"/>
      <c r="N810" s="50"/>
      <c r="O810" s="50"/>
    </row>
    <row r="811" spans="1:15" s="92" customFormat="1">
      <c r="A811" s="43"/>
      <c r="B811" s="43"/>
      <c r="C811" s="43"/>
      <c r="D811" s="43"/>
      <c r="E811" s="43"/>
      <c r="F811" s="43"/>
      <c r="G811" s="53"/>
      <c r="H811" s="53"/>
      <c r="I811" s="53"/>
      <c r="J811" s="53"/>
      <c r="K811" s="43"/>
      <c r="L811" s="50"/>
      <c r="M811" s="50"/>
      <c r="N811" s="50"/>
      <c r="O811" s="50"/>
    </row>
    <row r="812" spans="1:15" s="92" customFormat="1">
      <c r="A812" s="43"/>
      <c r="B812" s="43"/>
      <c r="C812" s="43"/>
      <c r="D812" s="43"/>
      <c r="E812" s="43"/>
      <c r="F812" s="43"/>
      <c r="G812" s="53"/>
      <c r="H812" s="53"/>
      <c r="I812" s="53"/>
      <c r="J812" s="53"/>
      <c r="K812" s="43"/>
      <c r="L812" s="50"/>
      <c r="M812" s="50"/>
      <c r="N812" s="50"/>
      <c r="O812" s="50"/>
    </row>
    <row r="813" spans="1:15" s="92" customFormat="1">
      <c r="A813" s="43"/>
      <c r="B813" s="43"/>
      <c r="C813" s="43"/>
      <c r="D813" s="43"/>
      <c r="E813" s="43"/>
      <c r="F813" s="43"/>
      <c r="G813" s="53"/>
      <c r="H813" s="53"/>
      <c r="I813" s="53"/>
      <c r="J813" s="53"/>
      <c r="K813" s="43"/>
      <c r="L813" s="50"/>
      <c r="M813" s="50"/>
      <c r="N813" s="50"/>
      <c r="O813" s="50"/>
    </row>
    <row r="814" spans="1:15" s="92" customFormat="1">
      <c r="A814" s="43"/>
      <c r="B814" s="43"/>
      <c r="C814" s="43"/>
      <c r="D814" s="43"/>
      <c r="E814" s="43"/>
      <c r="F814" s="43"/>
      <c r="G814" s="53"/>
      <c r="H814" s="53"/>
      <c r="I814" s="53"/>
      <c r="J814" s="53"/>
      <c r="K814" s="43"/>
      <c r="L814" s="50"/>
      <c r="M814" s="50"/>
      <c r="N814" s="50"/>
      <c r="O814" s="50"/>
    </row>
    <row r="815" spans="1:15" s="92" customFormat="1">
      <c r="A815" s="43"/>
      <c r="B815" s="43"/>
      <c r="C815" s="43"/>
      <c r="D815" s="43"/>
      <c r="E815" s="43"/>
      <c r="F815" s="43"/>
      <c r="G815" s="53"/>
      <c r="H815" s="53"/>
      <c r="I815" s="53"/>
      <c r="J815" s="53"/>
      <c r="K815" s="43"/>
      <c r="L815" s="50"/>
      <c r="M815" s="50"/>
      <c r="N815" s="50"/>
      <c r="O815" s="50"/>
    </row>
    <row r="816" spans="1:15" s="92" customFormat="1">
      <c r="A816" s="43"/>
      <c r="B816" s="43"/>
      <c r="C816" s="43"/>
      <c r="D816" s="43"/>
      <c r="E816" s="43"/>
      <c r="F816" s="43"/>
      <c r="G816" s="53"/>
      <c r="H816" s="53"/>
      <c r="I816" s="53"/>
      <c r="J816" s="53"/>
      <c r="K816" s="43"/>
      <c r="L816" s="50"/>
      <c r="M816" s="50"/>
      <c r="N816" s="50"/>
      <c r="O816" s="50"/>
    </row>
    <row r="817" spans="1:15" s="92" customFormat="1">
      <c r="A817" s="43"/>
      <c r="B817" s="43"/>
      <c r="C817" s="43"/>
      <c r="D817" s="43"/>
      <c r="E817" s="43"/>
      <c r="F817" s="43"/>
      <c r="G817" s="53"/>
      <c r="H817" s="53"/>
      <c r="I817" s="53"/>
      <c r="J817" s="53"/>
      <c r="K817" s="43"/>
      <c r="L817" s="50"/>
      <c r="M817" s="50"/>
      <c r="N817" s="50"/>
      <c r="O817" s="50"/>
    </row>
    <row r="818" spans="1:15" s="92" customFormat="1">
      <c r="A818" s="43"/>
      <c r="B818" s="43"/>
      <c r="C818" s="43"/>
      <c r="D818" s="43"/>
      <c r="E818" s="43"/>
      <c r="F818" s="43"/>
      <c r="G818" s="53"/>
      <c r="H818" s="53"/>
      <c r="I818" s="53"/>
      <c r="J818" s="53"/>
      <c r="K818" s="43"/>
      <c r="L818" s="50"/>
      <c r="M818" s="50"/>
      <c r="N818" s="50"/>
      <c r="O818" s="50"/>
    </row>
    <row r="819" spans="1:15" s="92" customFormat="1">
      <c r="A819" s="43"/>
      <c r="B819" s="43"/>
      <c r="C819" s="43"/>
      <c r="D819" s="43"/>
      <c r="E819" s="43"/>
      <c r="F819" s="43"/>
      <c r="G819" s="53"/>
      <c r="H819" s="53"/>
      <c r="I819" s="53"/>
      <c r="J819" s="53"/>
      <c r="K819" s="43"/>
      <c r="L819" s="50"/>
      <c r="M819" s="50"/>
      <c r="N819" s="50"/>
      <c r="O819" s="50"/>
    </row>
    <row r="833" spans="1:15">
      <c r="A833" s="96"/>
    </row>
    <row r="836" spans="1:15" s="92" customFormat="1">
      <c r="A836" s="43"/>
      <c r="B836" s="43"/>
      <c r="C836" s="43"/>
      <c r="D836" s="43"/>
      <c r="E836" s="43"/>
      <c r="F836" s="43"/>
      <c r="G836" s="53"/>
      <c r="H836" s="53"/>
      <c r="I836" s="53"/>
      <c r="J836" s="53"/>
      <c r="K836" s="43"/>
      <c r="L836" s="50"/>
      <c r="M836" s="50"/>
      <c r="N836" s="50"/>
      <c r="O836" s="50"/>
    </row>
    <row r="837" spans="1:15" s="92" customFormat="1">
      <c r="A837" s="43"/>
      <c r="B837" s="43"/>
      <c r="C837" s="43"/>
      <c r="D837" s="43"/>
      <c r="E837" s="43"/>
      <c r="F837" s="43"/>
      <c r="G837" s="53"/>
      <c r="H837" s="53"/>
      <c r="I837" s="53"/>
      <c r="J837" s="53"/>
      <c r="K837" s="43"/>
      <c r="L837" s="50"/>
      <c r="M837" s="50"/>
      <c r="N837" s="50"/>
      <c r="O837" s="50"/>
    </row>
    <row r="838" spans="1:15" s="92" customFormat="1">
      <c r="A838" s="43"/>
      <c r="B838" s="43"/>
      <c r="C838" s="43"/>
      <c r="D838" s="43"/>
      <c r="E838" s="43"/>
      <c r="F838" s="43"/>
      <c r="G838" s="53"/>
      <c r="H838" s="53"/>
      <c r="I838" s="53"/>
      <c r="J838" s="53"/>
      <c r="K838" s="43"/>
      <c r="L838" s="50"/>
      <c r="M838" s="50"/>
      <c r="N838" s="50"/>
      <c r="O838" s="50"/>
    </row>
    <row r="839" spans="1:15" s="92" customFormat="1">
      <c r="A839" s="43"/>
      <c r="B839" s="43"/>
      <c r="C839" s="43"/>
      <c r="D839" s="43"/>
      <c r="E839" s="43"/>
      <c r="F839" s="43"/>
      <c r="G839" s="53"/>
      <c r="H839" s="53"/>
      <c r="I839" s="53"/>
      <c r="J839" s="53"/>
      <c r="K839" s="43"/>
      <c r="L839" s="50"/>
      <c r="M839" s="50"/>
      <c r="N839" s="50"/>
      <c r="O839" s="50"/>
    </row>
    <row r="840" spans="1:15" s="92" customFormat="1">
      <c r="A840" s="43"/>
      <c r="B840" s="43"/>
      <c r="C840" s="43"/>
      <c r="D840" s="43"/>
      <c r="E840" s="43"/>
      <c r="F840" s="43"/>
      <c r="G840" s="53"/>
      <c r="H840" s="53"/>
      <c r="I840" s="53"/>
      <c r="J840" s="53"/>
      <c r="K840" s="43"/>
      <c r="L840" s="50"/>
      <c r="M840" s="50"/>
      <c r="N840" s="50"/>
      <c r="O840" s="50"/>
    </row>
    <row r="841" spans="1:15" s="92" customFormat="1">
      <c r="A841" s="43"/>
      <c r="B841" s="43"/>
      <c r="C841" s="43"/>
      <c r="D841" s="43"/>
      <c r="E841" s="43"/>
      <c r="F841" s="43"/>
      <c r="G841" s="53"/>
      <c r="H841" s="53"/>
      <c r="I841" s="53"/>
      <c r="J841" s="53"/>
      <c r="K841" s="43"/>
      <c r="L841" s="50"/>
      <c r="M841" s="50"/>
      <c r="N841" s="50"/>
      <c r="O841" s="50"/>
    </row>
    <row r="842" spans="1:15" s="92" customFormat="1">
      <c r="A842" s="43"/>
      <c r="B842" s="43"/>
      <c r="C842" s="43"/>
      <c r="D842" s="43"/>
      <c r="E842" s="43"/>
      <c r="F842" s="43"/>
      <c r="G842" s="53"/>
      <c r="H842" s="53"/>
      <c r="I842" s="53"/>
      <c r="J842" s="53"/>
      <c r="K842" s="43"/>
      <c r="L842" s="50"/>
      <c r="M842" s="50"/>
      <c r="N842" s="50"/>
      <c r="O842" s="50"/>
    </row>
    <row r="843" spans="1:15" s="92" customFormat="1">
      <c r="A843" s="43"/>
      <c r="B843" s="43"/>
      <c r="C843" s="43"/>
      <c r="D843" s="43"/>
      <c r="E843" s="43"/>
      <c r="F843" s="43"/>
      <c r="G843" s="53"/>
      <c r="H843" s="53"/>
      <c r="I843" s="53"/>
      <c r="J843" s="53"/>
      <c r="K843" s="43"/>
      <c r="L843" s="50"/>
      <c r="M843" s="50"/>
      <c r="N843" s="50"/>
      <c r="O843" s="50"/>
    </row>
    <row r="844" spans="1:15" s="92" customFormat="1">
      <c r="A844" s="43"/>
      <c r="B844" s="43"/>
      <c r="C844" s="43"/>
      <c r="D844" s="43"/>
      <c r="E844" s="43"/>
      <c r="F844" s="43"/>
      <c r="G844" s="53"/>
      <c r="H844" s="53"/>
      <c r="I844" s="53"/>
      <c r="J844" s="53"/>
      <c r="K844" s="43"/>
      <c r="L844" s="50"/>
      <c r="M844" s="50"/>
      <c r="N844" s="50"/>
      <c r="O844" s="50"/>
    </row>
    <row r="845" spans="1:15" s="92" customFormat="1">
      <c r="A845" s="43"/>
      <c r="B845" s="43"/>
      <c r="C845" s="43"/>
      <c r="D845" s="43"/>
      <c r="E845" s="43"/>
      <c r="F845" s="43"/>
      <c r="G845" s="53"/>
      <c r="H845" s="53"/>
      <c r="I845" s="53"/>
      <c r="J845" s="53"/>
      <c r="K845" s="43"/>
      <c r="L845" s="50"/>
      <c r="M845" s="50"/>
      <c r="N845" s="50"/>
      <c r="O845" s="50"/>
    </row>
    <row r="846" spans="1:15" s="92" customFormat="1">
      <c r="A846" s="43"/>
      <c r="B846" s="43"/>
      <c r="C846" s="43"/>
      <c r="D846" s="43"/>
      <c r="E846" s="43"/>
      <c r="F846" s="43"/>
      <c r="G846" s="53"/>
      <c r="H846" s="53"/>
      <c r="I846" s="53"/>
      <c r="J846" s="53"/>
      <c r="K846" s="43"/>
      <c r="L846" s="50"/>
      <c r="M846" s="50"/>
      <c r="N846" s="50"/>
      <c r="O846" s="50"/>
    </row>
    <row r="847" spans="1:15" s="92" customFormat="1">
      <c r="A847" s="43"/>
      <c r="B847" s="43"/>
      <c r="C847" s="43"/>
      <c r="D847" s="43"/>
      <c r="E847" s="43"/>
      <c r="F847" s="43"/>
      <c r="G847" s="53"/>
      <c r="H847" s="53"/>
      <c r="I847" s="53"/>
      <c r="J847" s="53"/>
      <c r="K847" s="43"/>
      <c r="L847" s="50"/>
      <c r="M847" s="50"/>
      <c r="N847" s="50"/>
      <c r="O847" s="50"/>
    </row>
    <row r="848" spans="1:15" s="92" customFormat="1">
      <c r="A848" s="43"/>
      <c r="B848" s="43"/>
      <c r="C848" s="43"/>
      <c r="D848" s="43"/>
      <c r="E848" s="43"/>
      <c r="F848" s="43"/>
      <c r="G848" s="53"/>
      <c r="H848" s="53"/>
      <c r="I848" s="53"/>
      <c r="J848" s="53"/>
      <c r="K848" s="43"/>
      <c r="L848" s="50"/>
      <c r="M848" s="50"/>
      <c r="N848" s="50"/>
      <c r="O848" s="50"/>
    </row>
    <row r="849" spans="1:15" s="92" customFormat="1">
      <c r="A849" s="43"/>
      <c r="B849" s="43"/>
      <c r="C849" s="43"/>
      <c r="D849" s="43"/>
      <c r="E849" s="43"/>
      <c r="F849" s="43"/>
      <c r="G849" s="53"/>
      <c r="H849" s="53"/>
      <c r="I849" s="53"/>
      <c r="J849" s="53"/>
      <c r="K849" s="43"/>
      <c r="L849" s="50"/>
      <c r="M849" s="50"/>
      <c r="N849" s="50"/>
      <c r="O849" s="50"/>
    </row>
    <row r="850" spans="1:15" s="92" customFormat="1">
      <c r="A850" s="43"/>
      <c r="B850" s="43"/>
      <c r="C850" s="43"/>
      <c r="D850" s="43"/>
      <c r="E850" s="43"/>
      <c r="F850" s="43"/>
      <c r="G850" s="53"/>
      <c r="H850" s="53"/>
      <c r="I850" s="53"/>
      <c r="J850" s="53"/>
      <c r="K850" s="43"/>
      <c r="L850" s="50"/>
      <c r="M850" s="50"/>
      <c r="N850" s="50"/>
      <c r="O850" s="50"/>
    </row>
    <row r="851" spans="1:15" s="92" customFormat="1">
      <c r="A851" s="43"/>
      <c r="B851" s="43"/>
      <c r="C851" s="43"/>
      <c r="D851" s="43"/>
      <c r="E851" s="43"/>
      <c r="F851" s="43"/>
      <c r="G851" s="53"/>
      <c r="H851" s="53"/>
      <c r="I851" s="53"/>
      <c r="J851" s="53"/>
      <c r="K851" s="43"/>
      <c r="L851" s="50"/>
      <c r="M851" s="50"/>
      <c r="N851" s="50"/>
      <c r="O851" s="50"/>
    </row>
    <row r="852" spans="1:15" s="92" customFormat="1">
      <c r="A852" s="43"/>
      <c r="B852" s="43"/>
      <c r="C852" s="43"/>
      <c r="D852" s="43"/>
      <c r="E852" s="43"/>
      <c r="F852" s="43"/>
      <c r="G852" s="53"/>
      <c r="H852" s="53"/>
      <c r="I852" s="53"/>
      <c r="J852" s="53"/>
      <c r="K852" s="43"/>
      <c r="L852" s="50"/>
      <c r="M852" s="50"/>
      <c r="N852" s="50"/>
      <c r="O852" s="50"/>
    </row>
    <row r="853" spans="1:15" s="92" customFormat="1">
      <c r="A853" s="43"/>
      <c r="B853" s="43"/>
      <c r="C853" s="43"/>
      <c r="D853" s="43"/>
      <c r="E853" s="43"/>
      <c r="F853" s="43"/>
      <c r="G853" s="53"/>
      <c r="H853" s="53"/>
      <c r="I853" s="53"/>
      <c r="J853" s="53"/>
      <c r="K853" s="43"/>
      <c r="L853" s="50"/>
      <c r="M853" s="50"/>
      <c r="N853" s="50"/>
      <c r="O853" s="50"/>
    </row>
    <row r="854" spans="1:15" s="92" customFormat="1">
      <c r="A854" s="43"/>
      <c r="B854" s="43"/>
      <c r="C854" s="43"/>
      <c r="D854" s="43"/>
      <c r="E854" s="43"/>
      <c r="F854" s="43"/>
      <c r="G854" s="53"/>
      <c r="H854" s="53"/>
      <c r="I854" s="53"/>
      <c r="J854" s="53"/>
      <c r="K854" s="43"/>
      <c r="L854" s="50"/>
      <c r="M854" s="50"/>
      <c r="N854" s="50"/>
      <c r="O854" s="50"/>
    </row>
    <row r="855" spans="1:15" s="92" customFormat="1">
      <c r="A855" s="43"/>
      <c r="B855" s="43"/>
      <c r="C855" s="43"/>
      <c r="D855" s="43"/>
      <c r="E855" s="43"/>
      <c r="F855" s="43"/>
      <c r="G855" s="53"/>
      <c r="H855" s="53"/>
      <c r="I855" s="53"/>
      <c r="J855" s="53"/>
      <c r="K855" s="43"/>
      <c r="L855" s="50"/>
      <c r="M855" s="50"/>
      <c r="N855" s="50"/>
      <c r="O855" s="50"/>
    </row>
    <row r="856" spans="1:15" s="92" customFormat="1">
      <c r="A856" s="43"/>
      <c r="B856" s="43"/>
      <c r="C856" s="43"/>
      <c r="D856" s="43"/>
      <c r="E856" s="43"/>
      <c r="F856" s="43"/>
      <c r="G856" s="53"/>
      <c r="H856" s="53"/>
      <c r="I856" s="53"/>
      <c r="J856" s="53"/>
      <c r="K856" s="43"/>
      <c r="L856" s="50"/>
      <c r="M856" s="50"/>
      <c r="N856" s="50"/>
      <c r="O856" s="50"/>
    </row>
    <row r="857" spans="1:15" s="92" customFormat="1">
      <c r="A857" s="43"/>
      <c r="B857" s="43"/>
      <c r="C857" s="43"/>
      <c r="D857" s="43"/>
      <c r="E857" s="43"/>
      <c r="F857" s="43"/>
      <c r="G857" s="53"/>
      <c r="H857" s="53"/>
      <c r="I857" s="53"/>
      <c r="J857" s="53"/>
      <c r="K857" s="43"/>
      <c r="L857" s="50"/>
      <c r="M857" s="50"/>
      <c r="N857" s="50"/>
      <c r="O857" s="50"/>
    </row>
    <row r="858" spans="1:15" s="92" customFormat="1">
      <c r="A858" s="43"/>
      <c r="B858" s="43"/>
      <c r="C858" s="43"/>
      <c r="D858" s="43"/>
      <c r="E858" s="43"/>
      <c r="F858" s="43"/>
      <c r="G858" s="53"/>
      <c r="H858" s="53"/>
      <c r="I858" s="53"/>
      <c r="J858" s="53"/>
      <c r="K858" s="43"/>
      <c r="L858" s="50"/>
      <c r="M858" s="50"/>
      <c r="N858" s="50"/>
      <c r="O858" s="50"/>
    </row>
    <row r="859" spans="1:15" s="92" customFormat="1">
      <c r="A859" s="43"/>
      <c r="B859" s="43"/>
      <c r="C859" s="43"/>
      <c r="D859" s="43"/>
      <c r="E859" s="43"/>
      <c r="F859" s="43"/>
      <c r="G859" s="53"/>
      <c r="H859" s="53"/>
      <c r="I859" s="53"/>
      <c r="J859" s="53"/>
      <c r="K859" s="43"/>
      <c r="L859" s="50"/>
      <c r="M859" s="50"/>
      <c r="N859" s="50"/>
      <c r="O859" s="50"/>
    </row>
    <row r="860" spans="1:15" s="92" customFormat="1">
      <c r="A860" s="43"/>
      <c r="B860" s="43"/>
      <c r="C860" s="43"/>
      <c r="D860" s="43"/>
      <c r="E860" s="43"/>
      <c r="F860" s="43"/>
      <c r="G860" s="53"/>
      <c r="H860" s="53"/>
      <c r="I860" s="53"/>
      <c r="J860" s="53"/>
      <c r="K860" s="43"/>
      <c r="L860" s="50"/>
      <c r="M860" s="50"/>
      <c r="N860" s="50"/>
      <c r="O860" s="50"/>
    </row>
    <row r="861" spans="1:15" s="92" customFormat="1">
      <c r="A861" s="43"/>
      <c r="B861" s="43"/>
      <c r="C861" s="43"/>
      <c r="D861" s="43"/>
      <c r="E861" s="43"/>
      <c r="F861" s="43"/>
      <c r="G861" s="53"/>
      <c r="H861" s="53"/>
      <c r="I861" s="53"/>
      <c r="J861" s="53"/>
      <c r="K861" s="43"/>
      <c r="L861" s="50"/>
      <c r="M861" s="50"/>
      <c r="N861" s="50"/>
      <c r="O861" s="50"/>
    </row>
    <row r="862" spans="1:15" s="92" customFormat="1">
      <c r="A862" s="43"/>
      <c r="B862" s="43"/>
      <c r="C862" s="43"/>
      <c r="D862" s="43"/>
      <c r="E862" s="43"/>
      <c r="F862" s="43"/>
      <c r="G862" s="53"/>
      <c r="H862" s="53"/>
      <c r="I862" s="53"/>
      <c r="J862" s="53"/>
      <c r="K862" s="43"/>
      <c r="L862" s="50"/>
      <c r="M862" s="50"/>
      <c r="N862" s="50"/>
      <c r="O862" s="50"/>
    </row>
    <row r="863" spans="1:15" s="92" customFormat="1">
      <c r="A863" s="43"/>
      <c r="B863" s="43"/>
      <c r="C863" s="43"/>
      <c r="D863" s="43"/>
      <c r="E863" s="43"/>
      <c r="F863" s="43"/>
      <c r="G863" s="53"/>
      <c r="H863" s="53"/>
      <c r="I863" s="53"/>
      <c r="J863" s="53"/>
      <c r="K863" s="43"/>
      <c r="L863" s="50"/>
      <c r="M863" s="50"/>
      <c r="N863" s="50"/>
      <c r="O863" s="50"/>
    </row>
    <row r="864" spans="1:15" s="92" customFormat="1">
      <c r="A864" s="43"/>
      <c r="B864" s="43"/>
      <c r="C864" s="43"/>
      <c r="D864" s="43"/>
      <c r="E864" s="43"/>
      <c r="F864" s="43"/>
      <c r="G864" s="53"/>
      <c r="H864" s="53"/>
      <c r="I864" s="53"/>
      <c r="J864" s="53"/>
      <c r="K864" s="43"/>
      <c r="L864" s="50"/>
      <c r="M864" s="50"/>
      <c r="N864" s="50"/>
      <c r="O864" s="50"/>
    </row>
    <row r="865" spans="1:15" s="92" customFormat="1">
      <c r="A865" s="43"/>
      <c r="B865" s="43"/>
      <c r="C865" s="43"/>
      <c r="D865" s="43"/>
      <c r="E865" s="43"/>
      <c r="F865" s="43"/>
      <c r="G865" s="53"/>
      <c r="H865" s="53"/>
      <c r="I865" s="53"/>
      <c r="J865" s="53"/>
      <c r="K865" s="43"/>
      <c r="L865" s="50"/>
      <c r="M865" s="50"/>
      <c r="N865" s="50"/>
      <c r="O865" s="50"/>
    </row>
    <row r="866" spans="1:15" s="92" customFormat="1">
      <c r="A866" s="43"/>
      <c r="B866" s="43"/>
      <c r="C866" s="43"/>
      <c r="D866" s="43"/>
      <c r="E866" s="43"/>
      <c r="F866" s="43"/>
      <c r="G866" s="53"/>
      <c r="H866" s="53"/>
      <c r="I866" s="53"/>
      <c r="J866" s="53"/>
      <c r="K866" s="43"/>
      <c r="L866" s="50"/>
      <c r="M866" s="50"/>
      <c r="N866" s="50"/>
      <c r="O866" s="50"/>
    </row>
    <row r="867" spans="1:15" s="92" customFormat="1">
      <c r="A867" s="43"/>
      <c r="B867" s="43"/>
      <c r="C867" s="43"/>
      <c r="D867" s="43"/>
      <c r="E867" s="43"/>
      <c r="F867" s="43"/>
      <c r="G867" s="53"/>
      <c r="H867" s="53"/>
      <c r="I867" s="53"/>
      <c r="J867" s="53"/>
      <c r="K867" s="43"/>
      <c r="L867" s="50"/>
      <c r="M867" s="50"/>
      <c r="N867" s="50"/>
      <c r="O867" s="50"/>
    </row>
    <row r="868" spans="1:15" s="92" customFormat="1">
      <c r="A868" s="43"/>
      <c r="B868" s="43"/>
      <c r="C868" s="43"/>
      <c r="D868" s="43"/>
      <c r="E868" s="43"/>
      <c r="F868" s="43"/>
      <c r="G868" s="53"/>
      <c r="H868" s="53"/>
      <c r="I868" s="53"/>
      <c r="J868" s="53"/>
      <c r="K868" s="43"/>
      <c r="L868" s="50"/>
      <c r="M868" s="50"/>
      <c r="N868" s="50"/>
      <c r="O868" s="50"/>
    </row>
    <row r="869" spans="1:15" s="92" customFormat="1">
      <c r="A869" s="43"/>
      <c r="B869" s="43"/>
      <c r="C869" s="43"/>
      <c r="D869" s="43"/>
      <c r="E869" s="43"/>
      <c r="F869" s="43"/>
      <c r="G869" s="53"/>
      <c r="H869" s="53"/>
      <c r="I869" s="53"/>
      <c r="J869" s="53"/>
      <c r="K869" s="43"/>
      <c r="L869" s="50"/>
      <c r="M869" s="50"/>
      <c r="N869" s="50"/>
      <c r="O869" s="50"/>
    </row>
    <row r="870" spans="1:15" s="92" customFormat="1">
      <c r="A870" s="43"/>
      <c r="B870" s="43"/>
      <c r="C870" s="43"/>
      <c r="D870" s="43"/>
      <c r="E870" s="43"/>
      <c r="F870" s="43"/>
      <c r="G870" s="53"/>
      <c r="H870" s="53"/>
      <c r="I870" s="53"/>
      <c r="J870" s="53"/>
      <c r="K870" s="43"/>
      <c r="L870" s="50"/>
      <c r="M870" s="50"/>
      <c r="N870" s="50"/>
      <c r="O870" s="50"/>
    </row>
    <row r="871" spans="1:15" s="92" customFormat="1">
      <c r="A871" s="43"/>
      <c r="B871" s="43"/>
      <c r="C871" s="43"/>
      <c r="D871" s="43"/>
      <c r="E871" s="43"/>
      <c r="F871" s="43"/>
      <c r="G871" s="53"/>
      <c r="H871" s="53"/>
      <c r="I871" s="53"/>
      <c r="J871" s="53"/>
      <c r="K871" s="43"/>
      <c r="L871" s="50"/>
      <c r="M871" s="50"/>
      <c r="N871" s="50"/>
      <c r="O871" s="50"/>
    </row>
    <row r="872" spans="1:15" s="92" customFormat="1">
      <c r="A872" s="43"/>
      <c r="B872" s="43"/>
      <c r="C872" s="43"/>
      <c r="D872" s="43"/>
      <c r="E872" s="43"/>
      <c r="F872" s="43"/>
      <c r="G872" s="53"/>
      <c r="H872" s="53"/>
      <c r="I872" s="53"/>
      <c r="J872" s="53"/>
      <c r="K872" s="43"/>
      <c r="L872" s="50"/>
      <c r="M872" s="50"/>
      <c r="N872" s="50"/>
      <c r="O872" s="50"/>
    </row>
    <row r="873" spans="1:15" s="92" customFormat="1">
      <c r="A873" s="43"/>
      <c r="B873" s="43"/>
      <c r="C873" s="43"/>
      <c r="D873" s="43"/>
      <c r="E873" s="43"/>
      <c r="F873" s="43"/>
      <c r="G873" s="53"/>
      <c r="H873" s="53"/>
      <c r="I873" s="53"/>
      <c r="J873" s="53"/>
      <c r="K873" s="43"/>
      <c r="L873" s="50"/>
      <c r="M873" s="50"/>
      <c r="N873" s="50"/>
      <c r="O873" s="50"/>
    </row>
    <row r="874" spans="1:15" s="92" customFormat="1">
      <c r="A874" s="43"/>
      <c r="B874" s="43"/>
      <c r="C874" s="43"/>
      <c r="D874" s="43"/>
      <c r="E874" s="43"/>
      <c r="F874" s="43"/>
      <c r="G874" s="53"/>
      <c r="H874" s="53"/>
      <c r="I874" s="53"/>
      <c r="J874" s="53"/>
      <c r="K874" s="43"/>
      <c r="L874" s="50"/>
      <c r="M874" s="50"/>
      <c r="N874" s="50"/>
      <c r="O874" s="50"/>
    </row>
    <row r="875" spans="1:15" s="92" customFormat="1">
      <c r="A875" s="43"/>
      <c r="B875" s="43"/>
      <c r="C875" s="43"/>
      <c r="D875" s="43"/>
      <c r="E875" s="43"/>
      <c r="F875" s="43"/>
      <c r="G875" s="53"/>
      <c r="H875" s="53"/>
      <c r="I875" s="53"/>
      <c r="J875" s="53"/>
      <c r="K875" s="43"/>
      <c r="L875" s="50"/>
      <c r="M875" s="50"/>
      <c r="N875" s="50"/>
      <c r="O875" s="50"/>
    </row>
    <row r="876" spans="1:15" s="92" customFormat="1">
      <c r="A876" s="43"/>
      <c r="B876" s="43"/>
      <c r="C876" s="43"/>
      <c r="D876" s="43"/>
      <c r="E876" s="43"/>
      <c r="F876" s="43"/>
      <c r="G876" s="53"/>
      <c r="H876" s="53"/>
      <c r="I876" s="53"/>
      <c r="J876" s="53"/>
      <c r="K876" s="43"/>
      <c r="L876" s="50"/>
      <c r="M876" s="50"/>
      <c r="N876" s="50"/>
      <c r="O876" s="50"/>
    </row>
    <row r="877" spans="1:15" s="92" customFormat="1">
      <c r="A877" s="43"/>
      <c r="B877" s="43"/>
      <c r="C877" s="43"/>
      <c r="D877" s="43"/>
      <c r="E877" s="43"/>
      <c r="F877" s="43"/>
      <c r="G877" s="53"/>
      <c r="H877" s="53"/>
      <c r="I877" s="53"/>
      <c r="J877" s="53"/>
      <c r="K877" s="43"/>
      <c r="L877" s="50"/>
      <c r="M877" s="50"/>
      <c r="N877" s="50"/>
      <c r="O877" s="50"/>
    </row>
    <row r="878" spans="1:15" s="92" customFormat="1">
      <c r="A878" s="43"/>
      <c r="B878" s="43"/>
      <c r="C878" s="43"/>
      <c r="D878" s="43"/>
      <c r="E878" s="43"/>
      <c r="F878" s="43"/>
      <c r="G878" s="53"/>
      <c r="H878" s="53"/>
      <c r="I878" s="53"/>
      <c r="J878" s="53"/>
      <c r="K878" s="43"/>
      <c r="L878" s="50"/>
      <c r="M878" s="50"/>
      <c r="N878" s="50"/>
      <c r="O878" s="50"/>
    </row>
    <row r="879" spans="1:15" s="92" customFormat="1">
      <c r="A879" s="43"/>
      <c r="B879" s="43"/>
      <c r="C879" s="43"/>
      <c r="D879" s="43"/>
      <c r="E879" s="43"/>
      <c r="F879" s="43"/>
      <c r="G879" s="53"/>
      <c r="H879" s="53"/>
      <c r="I879" s="53"/>
      <c r="J879" s="53"/>
      <c r="K879" s="43"/>
      <c r="L879" s="50"/>
      <c r="M879" s="50"/>
      <c r="N879" s="50"/>
      <c r="O879" s="50"/>
    </row>
    <row r="880" spans="1:15" s="92" customFormat="1">
      <c r="A880" s="43"/>
      <c r="B880" s="43"/>
      <c r="C880" s="43"/>
      <c r="D880" s="43"/>
      <c r="E880" s="43"/>
      <c r="F880" s="43"/>
      <c r="G880" s="53"/>
      <c r="H880" s="53"/>
      <c r="I880" s="53"/>
      <c r="J880" s="53"/>
      <c r="K880" s="43"/>
      <c r="L880" s="50"/>
      <c r="M880" s="50"/>
      <c r="N880" s="50"/>
      <c r="O880" s="50"/>
    </row>
    <row r="881" spans="1:15" s="92" customFormat="1">
      <c r="A881" s="43"/>
      <c r="B881" s="43"/>
      <c r="C881" s="43"/>
      <c r="D881" s="43"/>
      <c r="E881" s="43"/>
      <c r="F881" s="43"/>
      <c r="G881" s="53"/>
      <c r="H881" s="53"/>
      <c r="I881" s="53"/>
      <c r="J881" s="53"/>
      <c r="K881" s="43"/>
      <c r="L881" s="50"/>
      <c r="M881" s="50"/>
      <c r="N881" s="50"/>
      <c r="O881" s="50"/>
    </row>
    <row r="882" spans="1:15" s="92" customFormat="1">
      <c r="A882" s="43"/>
      <c r="B882" s="43"/>
      <c r="C882" s="43"/>
      <c r="D882" s="43"/>
      <c r="E882" s="43"/>
      <c r="F882" s="43"/>
      <c r="G882" s="53"/>
      <c r="H882" s="53"/>
      <c r="I882" s="53"/>
      <c r="J882" s="53"/>
      <c r="K882" s="43"/>
      <c r="L882" s="50"/>
      <c r="M882" s="50"/>
      <c r="N882" s="50"/>
      <c r="O882" s="50"/>
    </row>
    <row r="883" spans="1:15" s="92" customFormat="1">
      <c r="A883" s="43"/>
      <c r="B883" s="43"/>
      <c r="C883" s="43"/>
      <c r="D883" s="43"/>
      <c r="E883" s="43"/>
      <c r="F883" s="43"/>
      <c r="G883" s="53"/>
      <c r="H883" s="53"/>
      <c r="I883" s="53"/>
      <c r="J883" s="53"/>
      <c r="K883" s="43"/>
      <c r="L883" s="50"/>
      <c r="M883" s="50"/>
      <c r="N883" s="50"/>
      <c r="O883" s="50"/>
    </row>
    <row r="893" spans="1:15">
      <c r="A893" s="96"/>
    </row>
    <row r="900" spans="1:15" s="92" customFormat="1">
      <c r="A900" s="43"/>
      <c r="B900" s="43"/>
      <c r="C900" s="43"/>
      <c r="D900" s="43"/>
      <c r="E900" s="43"/>
      <c r="F900" s="43"/>
      <c r="G900" s="53"/>
      <c r="H900" s="53"/>
      <c r="I900" s="53"/>
      <c r="J900" s="53"/>
      <c r="K900" s="43"/>
      <c r="L900" s="50"/>
      <c r="M900" s="50"/>
      <c r="N900" s="50"/>
      <c r="O900" s="50"/>
    </row>
    <row r="901" spans="1:15" s="92" customFormat="1">
      <c r="A901" s="43"/>
      <c r="B901" s="43"/>
      <c r="C901" s="43"/>
      <c r="D901" s="43"/>
      <c r="E901" s="43"/>
      <c r="F901" s="43"/>
      <c r="G901" s="53"/>
      <c r="H901" s="53"/>
      <c r="I901" s="53"/>
      <c r="J901" s="53"/>
      <c r="K901" s="43"/>
      <c r="L901" s="50"/>
      <c r="M901" s="50"/>
      <c r="N901" s="50"/>
      <c r="O901" s="50"/>
    </row>
    <row r="902" spans="1:15" s="92" customFormat="1">
      <c r="A902" s="43"/>
      <c r="B902" s="43"/>
      <c r="C902" s="43"/>
      <c r="D902" s="43"/>
      <c r="E902" s="43"/>
      <c r="F902" s="43"/>
      <c r="G902" s="53"/>
      <c r="H902" s="53"/>
      <c r="I902" s="53"/>
      <c r="J902" s="53"/>
      <c r="K902" s="43"/>
      <c r="L902" s="50"/>
      <c r="M902" s="50"/>
      <c r="N902" s="50"/>
      <c r="O902" s="50"/>
    </row>
    <row r="903" spans="1:15" s="92" customFormat="1">
      <c r="A903" s="43"/>
      <c r="B903" s="43"/>
      <c r="C903" s="43"/>
      <c r="D903" s="43"/>
      <c r="E903" s="43"/>
      <c r="F903" s="43"/>
      <c r="G903" s="53"/>
      <c r="H903" s="53"/>
      <c r="I903" s="53"/>
      <c r="J903" s="53"/>
      <c r="K903" s="43"/>
      <c r="L903" s="50"/>
      <c r="M903" s="50"/>
      <c r="N903" s="50"/>
      <c r="O903" s="50"/>
    </row>
    <row r="904" spans="1:15" s="92" customFormat="1">
      <c r="A904" s="43"/>
      <c r="B904" s="43"/>
      <c r="C904" s="43"/>
      <c r="D904" s="43"/>
      <c r="E904" s="43"/>
      <c r="F904" s="43"/>
      <c r="G904" s="53"/>
      <c r="H904" s="53"/>
      <c r="I904" s="53"/>
      <c r="J904" s="53"/>
      <c r="K904" s="43"/>
      <c r="L904" s="50"/>
      <c r="M904" s="50"/>
      <c r="N904" s="50"/>
      <c r="O904" s="50"/>
    </row>
    <row r="905" spans="1:15" s="92" customFormat="1">
      <c r="A905" s="43"/>
      <c r="B905" s="43"/>
      <c r="C905" s="43"/>
      <c r="D905" s="43"/>
      <c r="E905" s="43"/>
      <c r="F905" s="43"/>
      <c r="G905" s="53"/>
      <c r="H905" s="53"/>
      <c r="I905" s="53"/>
      <c r="J905" s="53"/>
      <c r="K905" s="43"/>
      <c r="L905" s="50"/>
      <c r="M905" s="50"/>
      <c r="N905" s="50"/>
      <c r="O905" s="50"/>
    </row>
    <row r="906" spans="1:15" s="92" customFormat="1">
      <c r="A906" s="43"/>
      <c r="B906" s="43"/>
      <c r="C906" s="43"/>
      <c r="D906" s="43"/>
      <c r="E906" s="43"/>
      <c r="F906" s="43"/>
      <c r="G906" s="53"/>
      <c r="H906" s="53"/>
      <c r="I906" s="53"/>
      <c r="J906" s="53"/>
      <c r="K906" s="43"/>
      <c r="L906" s="50"/>
      <c r="M906" s="50"/>
      <c r="N906" s="50"/>
      <c r="O906" s="50"/>
    </row>
    <row r="907" spans="1:15" s="92" customFormat="1">
      <c r="A907" s="43"/>
      <c r="B907" s="43"/>
      <c r="C907" s="43"/>
      <c r="D907" s="43"/>
      <c r="E907" s="43"/>
      <c r="F907" s="43"/>
      <c r="G907" s="53"/>
      <c r="H907" s="53"/>
      <c r="I907" s="53"/>
      <c r="J907" s="53"/>
      <c r="K907" s="43"/>
      <c r="L907" s="50"/>
      <c r="M907" s="50"/>
      <c r="N907" s="50"/>
      <c r="O907" s="50"/>
    </row>
    <row r="908" spans="1:15" s="92" customFormat="1">
      <c r="A908" s="43"/>
      <c r="B908" s="43"/>
      <c r="C908" s="43"/>
      <c r="D908" s="43"/>
      <c r="E908" s="43"/>
      <c r="F908" s="43"/>
      <c r="G908" s="53"/>
      <c r="H908" s="53"/>
      <c r="I908" s="53"/>
      <c r="J908" s="53"/>
      <c r="K908" s="43"/>
      <c r="L908" s="50"/>
      <c r="M908" s="50"/>
      <c r="N908" s="50"/>
      <c r="O908" s="50"/>
    </row>
    <row r="909" spans="1:15" s="92" customFormat="1">
      <c r="A909" s="43"/>
      <c r="B909" s="43"/>
      <c r="C909" s="43"/>
      <c r="D909" s="43"/>
      <c r="E909" s="43"/>
      <c r="F909" s="43"/>
      <c r="G909" s="53"/>
      <c r="H909" s="53"/>
      <c r="I909" s="53"/>
      <c r="J909" s="53"/>
      <c r="K909" s="43"/>
      <c r="L909" s="50"/>
      <c r="M909" s="50"/>
      <c r="N909" s="50"/>
      <c r="O909" s="50"/>
    </row>
    <row r="910" spans="1:15" s="92" customFormat="1">
      <c r="A910" s="43"/>
      <c r="B910" s="43"/>
      <c r="C910" s="43"/>
      <c r="D910" s="43"/>
      <c r="E910" s="43"/>
      <c r="F910" s="43"/>
      <c r="G910" s="53"/>
      <c r="H910" s="53"/>
      <c r="I910" s="53"/>
      <c r="J910" s="53"/>
      <c r="K910" s="43"/>
      <c r="L910" s="50"/>
      <c r="M910" s="50"/>
      <c r="N910" s="50"/>
      <c r="O910" s="50"/>
    </row>
    <row r="911" spans="1:15" s="92" customFormat="1">
      <c r="A911" s="43"/>
      <c r="B911" s="43"/>
      <c r="C911" s="43"/>
      <c r="D911" s="43"/>
      <c r="E911" s="43"/>
      <c r="F911" s="43"/>
      <c r="G911" s="53"/>
      <c r="H911" s="53"/>
      <c r="I911" s="53"/>
      <c r="J911" s="53"/>
      <c r="K911" s="43"/>
      <c r="L911" s="50"/>
      <c r="M911" s="50"/>
      <c r="N911" s="50"/>
      <c r="O911" s="50"/>
    </row>
    <row r="912" spans="1:15" s="92" customFormat="1">
      <c r="A912" s="43"/>
      <c r="B912" s="43"/>
      <c r="C912" s="43"/>
      <c r="D912" s="43"/>
      <c r="E912" s="43"/>
      <c r="F912" s="43"/>
      <c r="G912" s="53"/>
      <c r="H912" s="53"/>
      <c r="I912" s="53"/>
      <c r="J912" s="53"/>
      <c r="K912" s="43"/>
      <c r="L912" s="50"/>
      <c r="M912" s="50"/>
      <c r="N912" s="50"/>
      <c r="O912" s="50"/>
    </row>
    <row r="913" spans="1:15" s="92" customFormat="1">
      <c r="A913" s="43"/>
      <c r="B913" s="43"/>
      <c r="C913" s="43"/>
      <c r="D913" s="43"/>
      <c r="E913" s="43"/>
      <c r="F913" s="43"/>
      <c r="G913" s="53"/>
      <c r="H913" s="53"/>
      <c r="I913" s="53"/>
      <c r="J913" s="53"/>
      <c r="K913" s="43"/>
      <c r="L913" s="50"/>
      <c r="M913" s="50"/>
      <c r="N913" s="50"/>
      <c r="O913" s="50"/>
    </row>
    <row r="914" spans="1:15" s="92" customFormat="1">
      <c r="A914" s="43"/>
      <c r="B914" s="43"/>
      <c r="C914" s="43"/>
      <c r="D914" s="43"/>
      <c r="E914" s="43"/>
      <c r="F914" s="43"/>
      <c r="G914" s="53"/>
      <c r="H914" s="53"/>
      <c r="I914" s="53"/>
      <c r="J914" s="53"/>
      <c r="K914" s="43"/>
      <c r="L914" s="50"/>
      <c r="M914" s="50"/>
      <c r="N914" s="50"/>
      <c r="O914" s="50"/>
    </row>
    <row r="915" spans="1:15" s="92" customFormat="1">
      <c r="A915" s="43"/>
      <c r="B915" s="43"/>
      <c r="C915" s="43"/>
      <c r="D915" s="43"/>
      <c r="E915" s="43"/>
      <c r="F915" s="43"/>
      <c r="G915" s="53"/>
      <c r="H915" s="53"/>
      <c r="I915" s="53"/>
      <c r="J915" s="53"/>
      <c r="K915" s="43"/>
      <c r="L915" s="50"/>
      <c r="M915" s="50"/>
      <c r="N915" s="50"/>
      <c r="O915" s="50"/>
    </row>
    <row r="916" spans="1:15" s="53" customFormat="1">
      <c r="A916" s="43"/>
      <c r="B916" s="43"/>
      <c r="C916" s="43"/>
      <c r="D916" s="43"/>
      <c r="E916" s="43"/>
      <c r="F916" s="43"/>
      <c r="K916" s="43"/>
      <c r="L916" s="50"/>
      <c r="M916" s="50"/>
      <c r="N916" s="50"/>
      <c r="O916" s="50"/>
    </row>
    <row r="917" spans="1:15" s="53" customFormat="1">
      <c r="A917" s="43"/>
      <c r="B917" s="43"/>
      <c r="C917" s="43"/>
      <c r="D917" s="43"/>
      <c r="E917" s="43"/>
      <c r="F917" s="43"/>
      <c r="K917" s="43"/>
      <c r="L917" s="50"/>
      <c r="M917" s="50"/>
      <c r="N917" s="50"/>
      <c r="O917" s="50"/>
    </row>
    <row r="918" spans="1:15" s="53" customFormat="1">
      <c r="A918" s="43"/>
      <c r="B918" s="43"/>
      <c r="C918" s="43"/>
      <c r="D918" s="43"/>
      <c r="E918" s="43"/>
      <c r="F918" s="43"/>
      <c r="K918" s="43"/>
      <c r="L918" s="50"/>
      <c r="M918" s="50"/>
      <c r="N918" s="50"/>
      <c r="O918" s="50"/>
    </row>
    <row r="919" spans="1:15" s="53" customFormat="1">
      <c r="A919" s="43"/>
      <c r="B919" s="43"/>
      <c r="C919" s="43"/>
      <c r="D919" s="43"/>
      <c r="E919" s="43"/>
      <c r="F919" s="43"/>
      <c r="K919" s="43"/>
      <c r="L919" s="50"/>
      <c r="M919" s="50"/>
      <c r="N919" s="50"/>
      <c r="O919" s="50"/>
    </row>
    <row r="920" spans="1:15" s="53" customFormat="1">
      <c r="A920" s="43"/>
      <c r="B920" s="43"/>
      <c r="C920" s="43"/>
      <c r="D920" s="43"/>
      <c r="E920" s="43"/>
      <c r="F920" s="43"/>
      <c r="K920" s="43"/>
      <c r="L920" s="50"/>
      <c r="M920" s="50"/>
      <c r="N920" s="50"/>
      <c r="O920" s="50"/>
    </row>
    <row r="921" spans="1:15" s="53" customFormat="1">
      <c r="A921" s="43"/>
      <c r="B921" s="43"/>
      <c r="C921" s="43"/>
      <c r="D921" s="43"/>
      <c r="E921" s="43"/>
      <c r="F921" s="43"/>
      <c r="K921" s="43"/>
      <c r="L921" s="50"/>
      <c r="M921" s="50"/>
      <c r="N921" s="50"/>
      <c r="O921" s="50"/>
    </row>
    <row r="922" spans="1:15" s="53" customFormat="1">
      <c r="A922" s="43"/>
      <c r="B922" s="43"/>
      <c r="C922" s="43"/>
      <c r="D922" s="43"/>
      <c r="E922" s="43"/>
      <c r="F922" s="43"/>
      <c r="K922" s="43"/>
      <c r="L922" s="50"/>
      <c r="M922" s="50"/>
      <c r="N922" s="50"/>
      <c r="O922" s="50"/>
    </row>
    <row r="923" spans="1:15" s="53" customFormat="1">
      <c r="A923" s="43"/>
      <c r="B923" s="43"/>
      <c r="C923" s="43"/>
      <c r="D923" s="43"/>
      <c r="E923" s="43"/>
      <c r="F923" s="43"/>
      <c r="K923" s="43"/>
      <c r="L923" s="50"/>
      <c r="M923" s="50"/>
      <c r="N923" s="50"/>
      <c r="O923" s="50"/>
    </row>
    <row r="924" spans="1:15" s="53" customFormat="1">
      <c r="A924" s="43"/>
      <c r="B924" s="43"/>
      <c r="C924" s="43"/>
      <c r="D924" s="43"/>
      <c r="E924" s="43"/>
      <c r="F924" s="43"/>
      <c r="K924" s="43"/>
      <c r="L924" s="50"/>
      <c r="M924" s="50"/>
      <c r="N924" s="50"/>
      <c r="O924" s="50"/>
    </row>
    <row r="925" spans="1:15" s="53" customFormat="1">
      <c r="A925" s="43"/>
      <c r="B925" s="43"/>
      <c r="C925" s="43"/>
      <c r="D925" s="43"/>
      <c r="E925" s="43"/>
      <c r="F925" s="43"/>
      <c r="K925" s="43"/>
      <c r="L925" s="50"/>
      <c r="M925" s="50"/>
      <c r="N925" s="50"/>
      <c r="O925" s="50"/>
    </row>
    <row r="926" spans="1:15" s="53" customFormat="1">
      <c r="A926" s="43"/>
      <c r="B926" s="43"/>
      <c r="C926" s="43"/>
      <c r="D926" s="43"/>
      <c r="E926" s="43"/>
      <c r="F926" s="43"/>
      <c r="K926" s="43"/>
      <c r="L926" s="50"/>
      <c r="M926" s="50"/>
      <c r="N926" s="50"/>
      <c r="O926" s="50"/>
    </row>
    <row r="927" spans="1:15" s="53" customFormat="1">
      <c r="A927" s="43"/>
      <c r="B927" s="43"/>
      <c r="C927" s="43"/>
      <c r="D927" s="43"/>
      <c r="E927" s="43"/>
      <c r="F927" s="43"/>
      <c r="K927" s="43"/>
      <c r="L927" s="50"/>
      <c r="M927" s="50"/>
      <c r="N927" s="50"/>
      <c r="O927" s="50"/>
    </row>
    <row r="928" spans="1:15" s="53" customFormat="1">
      <c r="A928" s="43"/>
      <c r="B928" s="43"/>
      <c r="C928" s="43"/>
      <c r="D928" s="43"/>
      <c r="E928" s="43"/>
      <c r="F928" s="43"/>
      <c r="K928" s="43"/>
      <c r="L928" s="50"/>
      <c r="M928" s="50"/>
      <c r="N928" s="50"/>
      <c r="O928" s="50"/>
    </row>
    <row r="929" spans="1:15" s="53" customFormat="1">
      <c r="A929" s="43"/>
      <c r="B929" s="43"/>
      <c r="C929" s="43"/>
      <c r="D929" s="43"/>
      <c r="E929" s="43"/>
      <c r="F929" s="43"/>
      <c r="K929" s="43"/>
      <c r="L929" s="50"/>
      <c r="M929" s="50"/>
      <c r="N929" s="50"/>
      <c r="O929" s="50"/>
    </row>
    <row r="930" spans="1:15" s="53" customFormat="1">
      <c r="A930" s="43"/>
      <c r="B930" s="43"/>
      <c r="C930" s="43"/>
      <c r="D930" s="43"/>
      <c r="E930" s="43"/>
      <c r="F930" s="43"/>
      <c r="K930" s="43"/>
      <c r="L930" s="50"/>
      <c r="M930" s="50"/>
      <c r="N930" s="50"/>
      <c r="O930" s="50"/>
    </row>
    <row r="931" spans="1:15" s="53" customFormat="1">
      <c r="A931" s="43"/>
      <c r="B931" s="43"/>
      <c r="C931" s="43"/>
      <c r="D931" s="43"/>
      <c r="E931" s="43"/>
      <c r="F931" s="43"/>
      <c r="K931" s="43"/>
      <c r="L931" s="50"/>
      <c r="M931" s="50"/>
      <c r="N931" s="50"/>
      <c r="O931" s="50"/>
    </row>
    <row r="932" spans="1:15" s="53" customFormat="1">
      <c r="A932" s="43"/>
      <c r="B932" s="43"/>
      <c r="C932" s="43"/>
      <c r="D932" s="43"/>
      <c r="E932" s="43"/>
      <c r="F932" s="43"/>
      <c r="K932" s="43"/>
      <c r="L932" s="50"/>
      <c r="M932" s="50"/>
      <c r="N932" s="50"/>
      <c r="O932" s="50"/>
    </row>
    <row r="933" spans="1:15" s="53" customFormat="1">
      <c r="A933" s="43"/>
      <c r="B933" s="43"/>
      <c r="C933" s="43"/>
      <c r="D933" s="43"/>
      <c r="E933" s="43"/>
      <c r="F933" s="43"/>
      <c r="K933" s="43"/>
      <c r="L933" s="50"/>
      <c r="M933" s="50"/>
      <c r="N933" s="50"/>
      <c r="O933" s="50"/>
    </row>
    <row r="934" spans="1:15" s="53" customFormat="1">
      <c r="A934" s="43"/>
      <c r="B934" s="43"/>
      <c r="C934" s="43"/>
      <c r="D934" s="43"/>
      <c r="E934" s="43"/>
      <c r="F934" s="43"/>
      <c r="K934" s="43"/>
      <c r="L934" s="50"/>
      <c r="M934" s="50"/>
      <c r="N934" s="50"/>
      <c r="O934" s="50"/>
    </row>
    <row r="935" spans="1:15" s="53" customFormat="1">
      <c r="A935" s="43"/>
      <c r="B935" s="43"/>
      <c r="C935" s="43"/>
      <c r="D935" s="43"/>
      <c r="E935" s="43"/>
      <c r="F935" s="43"/>
      <c r="K935" s="43"/>
      <c r="L935" s="50"/>
      <c r="M935" s="50"/>
      <c r="N935" s="50"/>
      <c r="O935" s="50"/>
    </row>
    <row r="936" spans="1:15" s="53" customFormat="1">
      <c r="A936" s="43"/>
      <c r="B936" s="43"/>
      <c r="C936" s="43"/>
      <c r="D936" s="43"/>
      <c r="E936" s="43"/>
      <c r="F936" s="43"/>
      <c r="K936" s="43"/>
      <c r="L936" s="50"/>
      <c r="M936" s="50"/>
      <c r="N936" s="50"/>
      <c r="O936" s="50"/>
    </row>
    <row r="937" spans="1:15" s="53" customFormat="1">
      <c r="A937" s="43"/>
      <c r="B937" s="43"/>
      <c r="C937" s="43"/>
      <c r="D937" s="43"/>
      <c r="E937" s="43"/>
      <c r="F937" s="43"/>
      <c r="K937" s="43"/>
      <c r="L937" s="50"/>
      <c r="M937" s="50"/>
      <c r="N937" s="50"/>
      <c r="O937" s="50"/>
    </row>
    <row r="938" spans="1:15" s="53" customFormat="1">
      <c r="A938" s="43"/>
      <c r="B938" s="43"/>
      <c r="C938" s="43"/>
      <c r="D938" s="43"/>
      <c r="E938" s="43"/>
      <c r="F938" s="43"/>
      <c r="K938" s="43"/>
      <c r="L938" s="50"/>
      <c r="M938" s="50"/>
      <c r="N938" s="50"/>
      <c r="O938" s="50"/>
    </row>
    <row r="939" spans="1:15" s="53" customFormat="1">
      <c r="A939" s="43"/>
      <c r="B939" s="43"/>
      <c r="C939" s="43"/>
      <c r="D939" s="43"/>
      <c r="E939" s="43"/>
      <c r="F939" s="43"/>
      <c r="K939" s="43"/>
      <c r="L939" s="50"/>
      <c r="M939" s="50"/>
      <c r="N939" s="50"/>
      <c r="O939" s="50"/>
    </row>
    <row r="940" spans="1:15" s="53" customFormat="1">
      <c r="A940" s="43"/>
      <c r="B940" s="43"/>
      <c r="C940" s="43"/>
      <c r="D940" s="43"/>
      <c r="E940" s="43"/>
      <c r="F940" s="43"/>
      <c r="K940" s="43"/>
      <c r="L940" s="50"/>
      <c r="M940" s="50"/>
      <c r="N940" s="50"/>
      <c r="O940" s="50"/>
    </row>
    <row r="941" spans="1:15" s="53" customFormat="1">
      <c r="A941" s="43"/>
      <c r="B941" s="43"/>
      <c r="C941" s="43"/>
      <c r="D941" s="43"/>
      <c r="E941" s="43"/>
      <c r="F941" s="43"/>
      <c r="K941" s="43"/>
      <c r="L941" s="50"/>
      <c r="M941" s="50"/>
      <c r="N941" s="50"/>
      <c r="O941" s="50"/>
    </row>
    <row r="942" spans="1:15" s="53" customFormat="1">
      <c r="A942" s="43"/>
      <c r="B942" s="43"/>
      <c r="C942" s="43"/>
      <c r="D942" s="43"/>
      <c r="E942" s="43"/>
      <c r="F942" s="43"/>
      <c r="K942" s="43"/>
      <c r="L942" s="50"/>
      <c r="M942" s="50"/>
      <c r="N942" s="50"/>
      <c r="O942" s="50"/>
    </row>
    <row r="943" spans="1:15" s="53" customFormat="1">
      <c r="A943" s="43"/>
      <c r="B943" s="43"/>
      <c r="C943" s="43"/>
      <c r="D943" s="43"/>
      <c r="E943" s="43"/>
      <c r="F943" s="43"/>
      <c r="K943" s="43"/>
      <c r="L943" s="50"/>
      <c r="M943" s="50"/>
      <c r="N943" s="50"/>
      <c r="O943" s="50"/>
    </row>
    <row r="944" spans="1:15" s="53" customFormat="1">
      <c r="A944" s="43"/>
      <c r="B944" s="43"/>
      <c r="C944" s="43"/>
      <c r="D944" s="43"/>
      <c r="E944" s="43"/>
      <c r="F944" s="43"/>
      <c r="K944" s="43"/>
      <c r="L944" s="50"/>
      <c r="M944" s="50"/>
      <c r="N944" s="50"/>
      <c r="O944" s="50"/>
    </row>
    <row r="945" spans="1:15" s="53" customFormat="1">
      <c r="A945" s="43"/>
      <c r="B945" s="43"/>
      <c r="C945" s="43"/>
      <c r="D945" s="43"/>
      <c r="E945" s="43"/>
      <c r="F945" s="43"/>
      <c r="K945" s="43"/>
      <c r="L945" s="50"/>
      <c r="M945" s="50"/>
      <c r="N945" s="50"/>
      <c r="O945" s="50"/>
    </row>
    <row r="946" spans="1:15" s="53" customFormat="1">
      <c r="A946" s="43"/>
      <c r="B946" s="43"/>
      <c r="C946" s="43"/>
      <c r="D946" s="43"/>
      <c r="E946" s="43"/>
      <c r="F946" s="43"/>
      <c r="K946" s="43"/>
      <c r="L946" s="50"/>
      <c r="M946" s="50"/>
      <c r="N946" s="50"/>
      <c r="O946" s="50"/>
    </row>
    <row r="947" spans="1:15" s="53" customFormat="1">
      <c r="A947" s="43"/>
      <c r="B947" s="43"/>
      <c r="C947" s="43"/>
      <c r="D947" s="43"/>
      <c r="E947" s="43"/>
      <c r="F947" s="43"/>
      <c r="K947" s="43"/>
      <c r="L947" s="50"/>
      <c r="M947" s="50"/>
      <c r="N947" s="50"/>
      <c r="O947" s="50"/>
    </row>
    <row r="948" spans="1:15" s="53" customFormat="1">
      <c r="A948" s="43"/>
      <c r="B948" s="43"/>
      <c r="C948" s="43"/>
      <c r="D948" s="43"/>
      <c r="E948" s="43"/>
      <c r="F948" s="43"/>
      <c r="K948" s="43"/>
      <c r="L948" s="50"/>
      <c r="M948" s="50"/>
      <c r="N948" s="50"/>
      <c r="O948" s="50"/>
    </row>
    <row r="949" spans="1:15" s="53" customFormat="1">
      <c r="A949" s="43"/>
      <c r="B949" s="43"/>
      <c r="C949" s="43"/>
      <c r="D949" s="43"/>
      <c r="E949" s="43"/>
      <c r="F949" s="43"/>
      <c r="K949" s="43"/>
      <c r="L949" s="50"/>
      <c r="M949" s="50"/>
      <c r="N949" s="50"/>
      <c r="O949" s="50"/>
    </row>
    <row r="950" spans="1:15" s="53" customFormat="1">
      <c r="A950" s="43"/>
      <c r="B950" s="43"/>
      <c r="C950" s="43"/>
      <c r="D950" s="43"/>
      <c r="E950" s="43"/>
      <c r="F950" s="43"/>
      <c r="K950" s="43"/>
      <c r="L950" s="50"/>
      <c r="M950" s="50"/>
      <c r="N950" s="50"/>
      <c r="O950" s="50"/>
    </row>
    <row r="951" spans="1:15" s="53" customFormat="1">
      <c r="A951" s="43"/>
      <c r="B951" s="43"/>
      <c r="C951" s="43"/>
      <c r="D951" s="43"/>
      <c r="E951" s="43"/>
      <c r="F951" s="43"/>
      <c r="K951" s="43"/>
      <c r="L951" s="50"/>
      <c r="M951" s="50"/>
      <c r="N951" s="50"/>
      <c r="O951" s="50"/>
    </row>
    <row r="952" spans="1:15" s="53" customFormat="1">
      <c r="A952" s="43"/>
      <c r="B952" s="43"/>
      <c r="C952" s="43"/>
      <c r="D952" s="43"/>
      <c r="E952" s="43"/>
      <c r="F952" s="43"/>
      <c r="K952" s="43"/>
      <c r="L952" s="50"/>
      <c r="M952" s="50"/>
      <c r="N952" s="50"/>
      <c r="O952" s="50"/>
    </row>
    <row r="953" spans="1:15" s="53" customFormat="1">
      <c r="A953" s="43"/>
      <c r="B953" s="43"/>
      <c r="C953" s="43"/>
      <c r="D953" s="43"/>
      <c r="E953" s="43"/>
      <c r="F953" s="43"/>
      <c r="K953" s="43"/>
      <c r="L953" s="50"/>
      <c r="M953" s="50"/>
      <c r="N953" s="50"/>
      <c r="O953" s="50"/>
    </row>
    <row r="954" spans="1:15" s="53" customFormat="1">
      <c r="A954" s="43"/>
      <c r="B954" s="43"/>
      <c r="C954" s="43"/>
      <c r="D954" s="43"/>
      <c r="E954" s="43"/>
      <c r="F954" s="43"/>
      <c r="K954" s="43"/>
      <c r="L954" s="50"/>
      <c r="M954" s="50"/>
      <c r="N954" s="50"/>
      <c r="O954" s="50"/>
    </row>
    <row r="955" spans="1:15" s="53" customFormat="1">
      <c r="A955" s="43"/>
      <c r="B955" s="43"/>
      <c r="C955" s="43"/>
      <c r="D955" s="43"/>
      <c r="E955" s="43"/>
      <c r="F955" s="43"/>
      <c r="K955" s="43"/>
      <c r="L955" s="50"/>
      <c r="M955" s="50"/>
      <c r="N955" s="50"/>
      <c r="O955" s="50"/>
    </row>
    <row r="956" spans="1:15" s="53" customFormat="1">
      <c r="A956" s="43"/>
      <c r="B956" s="43"/>
      <c r="C956" s="43"/>
      <c r="D956" s="43"/>
      <c r="E956" s="43"/>
      <c r="F956" s="43"/>
      <c r="K956" s="43"/>
      <c r="L956" s="50"/>
      <c r="M956" s="50"/>
      <c r="N956" s="50"/>
      <c r="O956" s="50"/>
    </row>
    <row r="957" spans="1:15" s="53" customFormat="1">
      <c r="A957" s="43"/>
      <c r="B957" s="43"/>
      <c r="C957" s="43"/>
      <c r="D957" s="43"/>
      <c r="E957" s="43"/>
      <c r="F957" s="43"/>
      <c r="K957" s="43"/>
      <c r="L957" s="50"/>
      <c r="M957" s="50"/>
      <c r="N957" s="50"/>
      <c r="O957" s="50"/>
    </row>
    <row r="958" spans="1:15" s="53" customFormat="1">
      <c r="A958" s="43"/>
      <c r="B958" s="43"/>
      <c r="C958" s="43"/>
      <c r="D958" s="43"/>
      <c r="E958" s="43"/>
      <c r="F958" s="43"/>
      <c r="K958" s="43"/>
      <c r="L958" s="50"/>
      <c r="M958" s="50"/>
      <c r="N958" s="50"/>
      <c r="O958" s="50"/>
    </row>
    <row r="959" spans="1:15" s="53" customFormat="1">
      <c r="A959" s="43"/>
      <c r="B959" s="43"/>
      <c r="C959" s="43"/>
      <c r="D959" s="43"/>
      <c r="E959" s="43"/>
      <c r="F959" s="43"/>
      <c r="K959" s="43"/>
      <c r="L959" s="50"/>
      <c r="M959" s="50"/>
      <c r="N959" s="50"/>
      <c r="O959" s="50"/>
    </row>
    <row r="960" spans="1:15" s="53" customFormat="1">
      <c r="A960" s="43"/>
      <c r="B960" s="43"/>
      <c r="C960" s="43"/>
      <c r="D960" s="43"/>
      <c r="E960" s="43"/>
      <c r="F960" s="43"/>
      <c r="K960" s="43"/>
      <c r="L960" s="50"/>
      <c r="M960" s="50"/>
      <c r="N960" s="50"/>
      <c r="O960" s="50"/>
    </row>
    <row r="961" spans="1:15" s="53" customFormat="1">
      <c r="A961" s="43"/>
      <c r="B961" s="43"/>
      <c r="C961" s="43"/>
      <c r="D961" s="43"/>
      <c r="E961" s="43"/>
      <c r="F961" s="43"/>
      <c r="K961" s="43"/>
      <c r="L961" s="50"/>
      <c r="M961" s="50"/>
      <c r="N961" s="50"/>
      <c r="O961" s="50"/>
    </row>
    <row r="962" spans="1:15" s="53" customFormat="1">
      <c r="A962" s="43"/>
      <c r="B962" s="43"/>
      <c r="C962" s="43"/>
      <c r="D962" s="43"/>
      <c r="E962" s="43"/>
      <c r="F962" s="43"/>
      <c r="K962" s="43"/>
      <c r="L962" s="50"/>
      <c r="M962" s="50"/>
      <c r="N962" s="50"/>
      <c r="O962" s="50"/>
    </row>
    <row r="963" spans="1:15" s="53" customFormat="1">
      <c r="A963" s="43"/>
      <c r="B963" s="43"/>
      <c r="C963" s="43"/>
      <c r="D963" s="43"/>
      <c r="E963" s="43"/>
      <c r="F963" s="43"/>
      <c r="K963" s="43"/>
      <c r="L963" s="50"/>
      <c r="M963" s="50"/>
      <c r="N963" s="50"/>
      <c r="O963" s="50"/>
    </row>
    <row r="980" spans="1:15" s="92" customFormat="1">
      <c r="A980" s="43"/>
      <c r="B980" s="43"/>
      <c r="C980" s="43"/>
      <c r="D980" s="43"/>
      <c r="E980" s="43"/>
      <c r="F980" s="43"/>
      <c r="G980" s="53"/>
      <c r="H980" s="53"/>
      <c r="I980" s="53"/>
      <c r="J980" s="53"/>
      <c r="K980" s="43"/>
      <c r="L980" s="50"/>
      <c r="M980" s="50"/>
      <c r="N980" s="50"/>
      <c r="O980" s="50"/>
    </row>
    <row r="981" spans="1:15" s="92" customFormat="1">
      <c r="A981" s="43"/>
      <c r="B981" s="43"/>
      <c r="C981" s="43"/>
      <c r="D981" s="43"/>
      <c r="E981" s="43"/>
      <c r="F981" s="43"/>
      <c r="G981" s="53"/>
      <c r="H981" s="53"/>
      <c r="I981" s="53"/>
      <c r="J981" s="53"/>
      <c r="K981" s="43"/>
      <c r="L981" s="50"/>
      <c r="M981" s="50"/>
      <c r="N981" s="50"/>
      <c r="O981" s="50"/>
    </row>
    <row r="982" spans="1:15" s="92" customFormat="1">
      <c r="A982" s="43"/>
      <c r="B982" s="43"/>
      <c r="C982" s="43"/>
      <c r="D982" s="43"/>
      <c r="E982" s="43"/>
      <c r="F982" s="43"/>
      <c r="G982" s="53"/>
      <c r="H982" s="53"/>
      <c r="I982" s="53"/>
      <c r="J982" s="53"/>
      <c r="K982" s="43"/>
      <c r="L982" s="50"/>
      <c r="M982" s="50"/>
      <c r="N982" s="50"/>
      <c r="O982" s="50"/>
    </row>
    <row r="983" spans="1:15" s="92" customFormat="1">
      <c r="A983" s="43"/>
      <c r="B983" s="43"/>
      <c r="C983" s="43"/>
      <c r="D983" s="43"/>
      <c r="E983" s="43"/>
      <c r="F983" s="43"/>
      <c r="G983" s="53"/>
      <c r="H983" s="53"/>
      <c r="I983" s="53"/>
      <c r="J983" s="53"/>
      <c r="K983" s="43"/>
      <c r="L983" s="50"/>
      <c r="M983" s="50"/>
      <c r="N983" s="50"/>
      <c r="O983" s="50"/>
    </row>
    <row r="984" spans="1:15" s="92" customFormat="1">
      <c r="A984" s="43"/>
      <c r="B984" s="43"/>
      <c r="C984" s="43"/>
      <c r="D984" s="43"/>
      <c r="E984" s="43"/>
      <c r="F984" s="43"/>
      <c r="G984" s="53"/>
      <c r="H984" s="53"/>
      <c r="I984" s="53"/>
      <c r="J984" s="53"/>
      <c r="K984" s="43"/>
      <c r="L984" s="50"/>
      <c r="M984" s="50"/>
      <c r="N984" s="50"/>
      <c r="O984" s="50"/>
    </row>
    <row r="985" spans="1:15" s="92" customFormat="1">
      <c r="A985" s="43"/>
      <c r="B985" s="43"/>
      <c r="C985" s="43"/>
      <c r="D985" s="43"/>
      <c r="E985" s="43"/>
      <c r="F985" s="43"/>
      <c r="G985" s="53"/>
      <c r="H985" s="53"/>
      <c r="I985" s="53"/>
      <c r="J985" s="53"/>
      <c r="K985" s="43"/>
      <c r="L985" s="50"/>
      <c r="M985" s="50"/>
      <c r="N985" s="50"/>
      <c r="O985" s="50"/>
    </row>
    <row r="986" spans="1:15" s="92" customFormat="1">
      <c r="A986" s="43"/>
      <c r="B986" s="43"/>
      <c r="C986" s="43"/>
      <c r="D986" s="43"/>
      <c r="E986" s="43"/>
      <c r="F986" s="43"/>
      <c r="G986" s="53"/>
      <c r="H986" s="53"/>
      <c r="I986" s="53"/>
      <c r="J986" s="53"/>
      <c r="K986" s="43"/>
      <c r="L986" s="50"/>
      <c r="M986" s="50"/>
      <c r="N986" s="50"/>
      <c r="O986" s="50"/>
    </row>
    <row r="987" spans="1:15" s="92" customFormat="1">
      <c r="A987" s="43"/>
      <c r="B987" s="43"/>
      <c r="C987" s="43"/>
      <c r="D987" s="43"/>
      <c r="E987" s="43"/>
      <c r="F987" s="43"/>
      <c r="G987" s="53"/>
      <c r="H987" s="53"/>
      <c r="I987" s="53"/>
      <c r="J987" s="53"/>
      <c r="K987" s="43"/>
      <c r="L987" s="50"/>
      <c r="M987" s="50"/>
      <c r="N987" s="50"/>
      <c r="O987" s="50"/>
    </row>
    <row r="988" spans="1:15" s="92" customFormat="1">
      <c r="A988" s="43"/>
      <c r="B988" s="43"/>
      <c r="C988" s="43"/>
      <c r="D988" s="43"/>
      <c r="E988" s="43"/>
      <c r="F988" s="43"/>
      <c r="G988" s="53"/>
      <c r="H988" s="53"/>
      <c r="I988" s="53"/>
      <c r="J988" s="53"/>
      <c r="K988" s="43"/>
      <c r="L988" s="50"/>
      <c r="M988" s="50"/>
      <c r="N988" s="50"/>
      <c r="O988" s="50"/>
    </row>
    <row r="989" spans="1:15" s="92" customFormat="1">
      <c r="A989" s="43"/>
      <c r="B989" s="43"/>
      <c r="C989" s="43"/>
      <c r="D989" s="43"/>
      <c r="E989" s="43"/>
      <c r="F989" s="43"/>
      <c r="G989" s="53"/>
      <c r="H989" s="53"/>
      <c r="I989" s="53"/>
      <c r="J989" s="53"/>
      <c r="K989" s="43"/>
      <c r="L989" s="50"/>
      <c r="M989" s="50"/>
      <c r="N989" s="50"/>
      <c r="O989" s="50"/>
    </row>
    <row r="990" spans="1:15" s="92" customFormat="1">
      <c r="A990" s="43"/>
      <c r="B990" s="43"/>
      <c r="C990" s="43"/>
      <c r="D990" s="43"/>
      <c r="E990" s="43"/>
      <c r="F990" s="43"/>
      <c r="G990" s="53"/>
      <c r="H990" s="53"/>
      <c r="I990" s="53"/>
      <c r="J990" s="53"/>
      <c r="K990" s="43"/>
      <c r="L990" s="50"/>
      <c r="M990" s="50"/>
      <c r="N990" s="50"/>
      <c r="O990" s="50"/>
    </row>
    <row r="991" spans="1:15" s="92" customFormat="1">
      <c r="A991" s="43"/>
      <c r="B991" s="43"/>
      <c r="C991" s="43"/>
      <c r="D991" s="43"/>
      <c r="E991" s="43"/>
      <c r="F991" s="43"/>
      <c r="G991" s="53"/>
      <c r="H991" s="53"/>
      <c r="I991" s="53"/>
      <c r="J991" s="53"/>
      <c r="K991" s="43"/>
      <c r="L991" s="50"/>
      <c r="M991" s="50"/>
      <c r="N991" s="50"/>
      <c r="O991" s="50"/>
    </row>
    <row r="992" spans="1:15" s="92" customFormat="1">
      <c r="A992" s="43"/>
      <c r="B992" s="43"/>
      <c r="C992" s="43"/>
      <c r="D992" s="43"/>
      <c r="E992" s="43"/>
      <c r="F992" s="43"/>
      <c r="G992" s="53"/>
      <c r="H992" s="53"/>
      <c r="I992" s="53"/>
      <c r="J992" s="53"/>
      <c r="K992" s="43"/>
      <c r="L992" s="50"/>
      <c r="M992" s="50"/>
      <c r="N992" s="50"/>
      <c r="O992" s="50"/>
    </row>
    <row r="993" spans="1:15" s="92" customFormat="1">
      <c r="A993" s="43"/>
      <c r="B993" s="43"/>
      <c r="C993" s="43"/>
      <c r="D993" s="43"/>
      <c r="E993" s="43"/>
      <c r="F993" s="43"/>
      <c r="G993" s="53"/>
      <c r="H993" s="53"/>
      <c r="I993" s="53"/>
      <c r="J993" s="53"/>
      <c r="K993" s="43"/>
      <c r="L993" s="50"/>
      <c r="M993" s="50"/>
      <c r="N993" s="50"/>
      <c r="O993" s="50"/>
    </row>
    <row r="994" spans="1:15" s="92" customFormat="1">
      <c r="A994" s="43"/>
      <c r="B994" s="43"/>
      <c r="C994" s="43"/>
      <c r="D994" s="43"/>
      <c r="E994" s="43"/>
      <c r="F994" s="43"/>
      <c r="G994" s="53"/>
      <c r="H994" s="53"/>
      <c r="I994" s="53"/>
      <c r="J994" s="53"/>
      <c r="K994" s="43"/>
      <c r="L994" s="50"/>
      <c r="M994" s="50"/>
      <c r="N994" s="50"/>
      <c r="O994" s="50"/>
    </row>
    <row r="995" spans="1:15" s="92" customFormat="1">
      <c r="A995" s="43"/>
      <c r="B995" s="43"/>
      <c r="C995" s="43"/>
      <c r="D995" s="43"/>
      <c r="E995" s="43"/>
      <c r="F995" s="43"/>
      <c r="G995" s="53"/>
      <c r="H995" s="53"/>
      <c r="I995" s="53"/>
      <c r="J995" s="53"/>
      <c r="K995" s="43"/>
      <c r="L995" s="50"/>
      <c r="M995" s="50"/>
      <c r="N995" s="50"/>
      <c r="O995" s="50"/>
    </row>
    <row r="996" spans="1:15" s="92" customFormat="1">
      <c r="A996" s="43"/>
      <c r="B996" s="43"/>
      <c r="C996" s="43"/>
      <c r="D996" s="43"/>
      <c r="E996" s="43"/>
      <c r="F996" s="43"/>
      <c r="G996" s="53"/>
      <c r="H996" s="53"/>
      <c r="I996" s="53"/>
      <c r="J996" s="53"/>
      <c r="K996" s="43"/>
      <c r="L996" s="50"/>
      <c r="M996" s="50"/>
      <c r="N996" s="50"/>
      <c r="O996" s="50"/>
    </row>
    <row r="997" spans="1:15" s="92" customFormat="1">
      <c r="A997" s="43"/>
      <c r="B997" s="43"/>
      <c r="C997" s="43"/>
      <c r="D997" s="43"/>
      <c r="E997" s="43"/>
      <c r="F997" s="43"/>
      <c r="G997" s="53"/>
      <c r="H997" s="53"/>
      <c r="I997" s="53"/>
      <c r="J997" s="53"/>
      <c r="K997" s="43"/>
      <c r="L997" s="50"/>
      <c r="M997" s="50"/>
      <c r="N997" s="50"/>
      <c r="O997" s="50"/>
    </row>
    <row r="998" spans="1:15" s="92" customFormat="1">
      <c r="A998" s="43"/>
      <c r="B998" s="43"/>
      <c r="C998" s="43"/>
      <c r="D998" s="43"/>
      <c r="E998" s="43"/>
      <c r="F998" s="43"/>
      <c r="G998" s="53"/>
      <c r="H998" s="53"/>
      <c r="I998" s="53"/>
      <c r="J998" s="53"/>
      <c r="K998" s="43"/>
      <c r="L998" s="50"/>
      <c r="M998" s="50"/>
      <c r="N998" s="50"/>
      <c r="O998" s="50"/>
    </row>
    <row r="999" spans="1:15" s="92" customFormat="1">
      <c r="A999" s="43"/>
      <c r="B999" s="43"/>
      <c r="C999" s="43"/>
      <c r="D999" s="43"/>
      <c r="E999" s="43"/>
      <c r="F999" s="43"/>
      <c r="G999" s="53"/>
      <c r="H999" s="53"/>
      <c r="I999" s="53"/>
      <c r="J999" s="53"/>
      <c r="K999" s="43"/>
      <c r="L999" s="50"/>
      <c r="M999" s="50"/>
      <c r="N999" s="50"/>
      <c r="O999" s="50"/>
    </row>
    <row r="1000" spans="1:15" s="92" customFormat="1">
      <c r="A1000" s="43"/>
      <c r="B1000" s="43"/>
      <c r="C1000" s="43"/>
      <c r="D1000" s="43"/>
      <c r="E1000" s="43"/>
      <c r="F1000" s="43"/>
      <c r="G1000" s="53"/>
      <c r="H1000" s="53"/>
      <c r="I1000" s="53"/>
      <c r="J1000" s="53"/>
      <c r="K1000" s="43"/>
      <c r="L1000" s="50"/>
      <c r="M1000" s="50"/>
      <c r="N1000" s="50"/>
      <c r="O1000" s="50"/>
    </row>
    <row r="1001" spans="1:15" s="92" customFormat="1">
      <c r="A1001" s="43"/>
      <c r="B1001" s="43"/>
      <c r="C1001" s="43"/>
      <c r="D1001" s="43"/>
      <c r="E1001" s="43"/>
      <c r="F1001" s="43"/>
      <c r="G1001" s="53"/>
      <c r="H1001" s="53"/>
      <c r="I1001" s="53"/>
      <c r="J1001" s="53"/>
      <c r="K1001" s="43"/>
      <c r="L1001" s="50"/>
      <c r="M1001" s="50"/>
      <c r="N1001" s="50"/>
      <c r="O1001" s="50"/>
    </row>
    <row r="1002" spans="1:15" s="92" customFormat="1">
      <c r="A1002" s="43"/>
      <c r="B1002" s="43"/>
      <c r="C1002" s="43"/>
      <c r="D1002" s="43"/>
      <c r="E1002" s="43"/>
      <c r="F1002" s="43"/>
      <c r="G1002" s="53"/>
      <c r="H1002" s="53"/>
      <c r="I1002" s="53"/>
      <c r="J1002" s="53"/>
      <c r="K1002" s="43"/>
      <c r="L1002" s="50"/>
      <c r="M1002" s="50"/>
      <c r="N1002" s="50"/>
      <c r="O1002" s="50"/>
    </row>
    <row r="1003" spans="1:15" s="92" customFormat="1">
      <c r="A1003" s="43"/>
      <c r="B1003" s="43"/>
      <c r="C1003" s="43"/>
      <c r="D1003" s="43"/>
      <c r="E1003" s="43"/>
      <c r="F1003" s="43"/>
      <c r="G1003" s="53"/>
      <c r="H1003" s="53"/>
      <c r="I1003" s="53"/>
      <c r="J1003" s="53"/>
      <c r="K1003" s="43"/>
      <c r="L1003" s="50"/>
      <c r="M1003" s="50"/>
      <c r="N1003" s="50"/>
      <c r="O1003" s="50"/>
    </row>
    <row r="1004" spans="1:15" s="92" customFormat="1">
      <c r="A1004" s="43"/>
      <c r="B1004" s="43"/>
      <c r="C1004" s="43"/>
      <c r="D1004" s="43"/>
      <c r="E1004" s="43"/>
      <c r="F1004" s="43"/>
      <c r="G1004" s="53"/>
      <c r="H1004" s="53"/>
      <c r="I1004" s="53"/>
      <c r="J1004" s="53"/>
      <c r="K1004" s="43"/>
      <c r="L1004" s="50"/>
      <c r="M1004" s="50"/>
      <c r="N1004" s="50"/>
      <c r="O1004" s="50"/>
    </row>
    <row r="1005" spans="1:15" s="92" customFormat="1">
      <c r="A1005" s="43"/>
      <c r="B1005" s="43"/>
      <c r="C1005" s="43"/>
      <c r="D1005" s="43"/>
      <c r="E1005" s="43"/>
      <c r="F1005" s="43"/>
      <c r="G1005" s="53"/>
      <c r="H1005" s="53"/>
      <c r="I1005" s="53"/>
      <c r="J1005" s="53"/>
      <c r="K1005" s="43"/>
      <c r="L1005" s="50"/>
      <c r="M1005" s="50"/>
      <c r="N1005" s="50"/>
      <c r="O1005" s="50"/>
    </row>
    <row r="1006" spans="1:15" s="92" customFormat="1">
      <c r="A1006" s="43"/>
      <c r="B1006" s="43"/>
      <c r="C1006" s="43"/>
      <c r="D1006" s="43"/>
      <c r="E1006" s="43"/>
      <c r="F1006" s="43"/>
      <c r="G1006" s="53"/>
      <c r="H1006" s="53"/>
      <c r="I1006" s="53"/>
      <c r="J1006" s="53"/>
      <c r="K1006" s="43"/>
      <c r="L1006" s="50"/>
      <c r="M1006" s="50"/>
      <c r="N1006" s="50"/>
      <c r="O1006" s="50"/>
    </row>
    <row r="1007" spans="1:15" s="92" customFormat="1">
      <c r="A1007" s="43"/>
      <c r="B1007" s="43"/>
      <c r="C1007" s="43"/>
      <c r="D1007" s="43"/>
      <c r="E1007" s="43"/>
      <c r="F1007" s="43"/>
      <c r="G1007" s="53"/>
      <c r="H1007" s="53"/>
      <c r="I1007" s="53"/>
      <c r="J1007" s="53"/>
      <c r="K1007" s="43"/>
      <c r="L1007" s="50"/>
      <c r="M1007" s="50"/>
      <c r="N1007" s="50"/>
      <c r="O1007" s="50"/>
    </row>
    <row r="1008" spans="1:15" s="92" customFormat="1">
      <c r="A1008" s="43"/>
      <c r="B1008" s="43"/>
      <c r="C1008" s="43"/>
      <c r="D1008" s="43"/>
      <c r="E1008" s="43"/>
      <c r="F1008" s="43"/>
      <c r="G1008" s="53"/>
      <c r="H1008" s="53"/>
      <c r="I1008" s="53"/>
      <c r="J1008" s="53"/>
      <c r="K1008" s="43"/>
      <c r="L1008" s="50"/>
      <c r="M1008" s="50"/>
      <c r="N1008" s="50"/>
      <c r="O1008" s="50"/>
    </row>
    <row r="1009" spans="1:15" s="92" customFormat="1">
      <c r="A1009" s="43"/>
      <c r="B1009" s="43"/>
      <c r="C1009" s="43"/>
      <c r="D1009" s="43"/>
      <c r="E1009" s="43"/>
      <c r="F1009" s="43"/>
      <c r="G1009" s="53"/>
      <c r="H1009" s="53"/>
      <c r="I1009" s="53"/>
      <c r="J1009" s="53"/>
      <c r="K1009" s="43"/>
      <c r="L1009" s="50"/>
      <c r="M1009" s="50"/>
      <c r="N1009" s="50"/>
      <c r="O1009" s="50"/>
    </row>
    <row r="1010" spans="1:15" s="92" customFormat="1">
      <c r="A1010" s="43"/>
      <c r="B1010" s="43"/>
      <c r="C1010" s="43"/>
      <c r="D1010" s="43"/>
      <c r="E1010" s="43"/>
      <c r="F1010" s="43"/>
      <c r="G1010" s="53"/>
      <c r="H1010" s="53"/>
      <c r="I1010" s="53"/>
      <c r="J1010" s="53"/>
      <c r="K1010" s="43"/>
      <c r="L1010" s="50"/>
      <c r="M1010" s="50"/>
      <c r="N1010" s="50"/>
      <c r="O1010" s="50"/>
    </row>
    <row r="1011" spans="1:15" s="92" customFormat="1">
      <c r="A1011" s="43"/>
      <c r="B1011" s="43"/>
      <c r="C1011" s="43"/>
      <c r="D1011" s="43"/>
      <c r="E1011" s="43"/>
      <c r="F1011" s="43"/>
      <c r="G1011" s="53"/>
      <c r="H1011" s="53"/>
      <c r="I1011" s="53"/>
      <c r="J1011" s="53"/>
      <c r="K1011" s="43"/>
      <c r="L1011" s="50"/>
      <c r="M1011" s="50"/>
      <c r="N1011" s="50"/>
      <c r="O1011" s="50"/>
    </row>
    <row r="1012" spans="1:15" s="92" customFormat="1">
      <c r="A1012" s="43"/>
      <c r="B1012" s="43"/>
      <c r="C1012" s="43"/>
      <c r="D1012" s="43"/>
      <c r="E1012" s="43"/>
      <c r="F1012" s="43"/>
      <c r="G1012" s="53"/>
      <c r="H1012" s="53"/>
      <c r="I1012" s="53"/>
      <c r="J1012" s="53"/>
      <c r="K1012" s="43"/>
      <c r="L1012" s="50"/>
      <c r="M1012" s="50"/>
      <c r="N1012" s="50"/>
      <c r="O1012" s="50"/>
    </row>
    <row r="1013" spans="1:15" s="92" customFormat="1">
      <c r="A1013" s="43"/>
      <c r="B1013" s="43"/>
      <c r="C1013" s="43"/>
      <c r="D1013" s="43"/>
      <c r="E1013" s="43"/>
      <c r="F1013" s="43"/>
      <c r="G1013" s="53"/>
      <c r="H1013" s="53"/>
      <c r="I1013" s="53"/>
      <c r="J1013" s="53"/>
      <c r="K1013" s="43"/>
      <c r="L1013" s="50"/>
      <c r="M1013" s="50"/>
      <c r="N1013" s="50"/>
      <c r="O1013" s="50"/>
    </row>
    <row r="1014" spans="1:15" s="92" customFormat="1">
      <c r="A1014" s="43"/>
      <c r="B1014" s="43"/>
      <c r="C1014" s="43"/>
      <c r="D1014" s="43"/>
      <c r="E1014" s="43"/>
      <c r="F1014" s="43"/>
      <c r="G1014" s="53"/>
      <c r="H1014" s="53"/>
      <c r="I1014" s="53"/>
      <c r="J1014" s="53"/>
      <c r="K1014" s="43"/>
      <c r="L1014" s="50"/>
      <c r="M1014" s="50"/>
      <c r="N1014" s="50"/>
      <c r="O1014" s="50"/>
    </row>
    <row r="1015" spans="1:15" s="92" customFormat="1">
      <c r="A1015" s="43"/>
      <c r="B1015" s="43"/>
      <c r="C1015" s="43"/>
      <c r="D1015" s="43"/>
      <c r="E1015" s="43"/>
      <c r="F1015" s="43"/>
      <c r="G1015" s="53"/>
      <c r="H1015" s="53"/>
      <c r="I1015" s="53"/>
      <c r="J1015" s="53"/>
      <c r="K1015" s="43"/>
      <c r="L1015" s="50"/>
      <c r="M1015" s="50"/>
      <c r="N1015" s="50"/>
      <c r="O1015" s="50"/>
    </row>
    <row r="1016" spans="1:15" s="92" customFormat="1">
      <c r="A1016" s="43"/>
      <c r="B1016" s="43"/>
      <c r="C1016" s="43"/>
      <c r="D1016" s="43"/>
      <c r="E1016" s="43"/>
      <c r="F1016" s="43"/>
      <c r="G1016" s="53"/>
      <c r="H1016" s="53"/>
      <c r="I1016" s="53"/>
      <c r="J1016" s="53"/>
      <c r="K1016" s="43"/>
      <c r="L1016" s="50"/>
      <c r="M1016" s="50"/>
      <c r="N1016" s="50"/>
      <c r="O1016" s="50"/>
    </row>
    <row r="1017" spans="1:15" s="92" customFormat="1">
      <c r="A1017" s="43"/>
      <c r="B1017" s="43"/>
      <c r="C1017" s="43"/>
      <c r="D1017" s="43"/>
      <c r="E1017" s="43"/>
      <c r="F1017" s="43"/>
      <c r="G1017" s="53"/>
      <c r="H1017" s="53"/>
      <c r="I1017" s="53"/>
      <c r="J1017" s="53"/>
      <c r="K1017" s="43"/>
      <c r="L1017" s="50"/>
      <c r="M1017" s="50"/>
      <c r="N1017" s="50"/>
      <c r="O1017" s="50"/>
    </row>
    <row r="1018" spans="1:15" s="92" customFormat="1">
      <c r="A1018" s="43"/>
      <c r="B1018" s="43"/>
      <c r="C1018" s="43"/>
      <c r="D1018" s="43"/>
      <c r="E1018" s="43"/>
      <c r="F1018" s="43"/>
      <c r="G1018" s="53"/>
      <c r="H1018" s="53"/>
      <c r="I1018" s="53"/>
      <c r="J1018" s="53"/>
      <c r="K1018" s="43"/>
      <c r="L1018" s="50"/>
      <c r="M1018" s="50"/>
      <c r="N1018" s="50"/>
      <c r="O1018" s="50"/>
    </row>
    <row r="1019" spans="1:15" s="92" customFormat="1">
      <c r="A1019" s="43"/>
      <c r="B1019" s="43"/>
      <c r="C1019" s="43"/>
      <c r="D1019" s="43"/>
      <c r="E1019" s="43"/>
      <c r="F1019" s="43"/>
      <c r="G1019" s="53"/>
      <c r="H1019" s="53"/>
      <c r="I1019" s="53"/>
      <c r="J1019" s="53"/>
      <c r="K1019" s="43"/>
      <c r="L1019" s="50"/>
      <c r="M1019" s="50"/>
      <c r="N1019" s="50"/>
      <c r="O1019" s="50"/>
    </row>
    <row r="1020" spans="1:15" s="92" customFormat="1">
      <c r="A1020" s="43"/>
      <c r="B1020" s="43"/>
      <c r="C1020" s="43"/>
      <c r="D1020" s="43"/>
      <c r="E1020" s="43"/>
      <c r="F1020" s="43"/>
      <c r="G1020" s="53"/>
      <c r="H1020" s="53"/>
      <c r="I1020" s="53"/>
      <c r="J1020" s="53"/>
      <c r="K1020" s="43"/>
      <c r="L1020" s="50"/>
      <c r="M1020" s="50"/>
      <c r="N1020" s="50"/>
      <c r="O1020" s="50"/>
    </row>
    <row r="1021" spans="1:15" s="92" customFormat="1">
      <c r="A1021" s="43"/>
      <c r="B1021" s="43"/>
      <c r="C1021" s="43"/>
      <c r="D1021" s="43"/>
      <c r="E1021" s="43"/>
      <c r="F1021" s="43"/>
      <c r="G1021" s="53"/>
      <c r="H1021" s="53"/>
      <c r="I1021" s="53"/>
      <c r="J1021" s="53"/>
      <c r="K1021" s="43"/>
      <c r="L1021" s="50"/>
      <c r="M1021" s="50"/>
      <c r="N1021" s="50"/>
      <c r="O1021" s="50"/>
    </row>
    <row r="1022" spans="1:15" s="92" customFormat="1">
      <c r="A1022" s="43"/>
      <c r="B1022" s="43"/>
      <c r="C1022" s="43"/>
      <c r="D1022" s="43"/>
      <c r="E1022" s="43"/>
      <c r="F1022" s="43"/>
      <c r="G1022" s="53"/>
      <c r="H1022" s="53"/>
      <c r="I1022" s="53"/>
      <c r="J1022" s="53"/>
      <c r="K1022" s="43"/>
      <c r="L1022" s="50"/>
      <c r="M1022" s="50"/>
      <c r="N1022" s="50"/>
      <c r="O1022" s="50"/>
    </row>
    <row r="1023" spans="1:15" s="92" customFormat="1">
      <c r="A1023" s="43"/>
      <c r="B1023" s="43"/>
      <c r="C1023" s="43"/>
      <c r="D1023" s="43"/>
      <c r="E1023" s="43"/>
      <c r="F1023" s="43"/>
      <c r="G1023" s="53"/>
      <c r="H1023" s="53"/>
      <c r="I1023" s="53"/>
      <c r="J1023" s="53"/>
      <c r="K1023" s="43"/>
      <c r="L1023" s="50"/>
      <c r="M1023" s="50"/>
      <c r="N1023" s="50"/>
      <c r="O1023" s="50"/>
    </row>
    <row r="1024" spans="1:15" s="92" customFormat="1">
      <c r="A1024" s="43"/>
      <c r="B1024" s="43"/>
      <c r="C1024" s="43"/>
      <c r="D1024" s="43"/>
      <c r="E1024" s="43"/>
      <c r="F1024" s="43"/>
      <c r="G1024" s="53"/>
      <c r="H1024" s="53"/>
      <c r="I1024" s="53"/>
      <c r="J1024" s="53"/>
      <c r="K1024" s="43"/>
      <c r="L1024" s="50"/>
      <c r="M1024" s="50"/>
      <c r="N1024" s="50"/>
      <c r="O1024" s="50"/>
    </row>
    <row r="1025" spans="1:15" s="92" customFormat="1">
      <c r="A1025" s="43"/>
      <c r="B1025" s="43"/>
      <c r="C1025" s="43"/>
      <c r="D1025" s="43"/>
      <c r="E1025" s="43"/>
      <c r="F1025" s="43"/>
      <c r="G1025" s="53"/>
      <c r="H1025" s="53"/>
      <c r="I1025" s="53"/>
      <c r="J1025" s="53"/>
      <c r="K1025" s="43"/>
      <c r="L1025" s="50"/>
      <c r="M1025" s="50"/>
      <c r="N1025" s="50"/>
      <c r="O1025" s="50"/>
    </row>
    <row r="1026" spans="1:15" s="92" customFormat="1">
      <c r="A1026" s="43"/>
      <c r="B1026" s="43"/>
      <c r="C1026" s="43"/>
      <c r="D1026" s="43"/>
      <c r="E1026" s="43"/>
      <c r="F1026" s="43"/>
      <c r="G1026" s="53"/>
      <c r="H1026" s="53"/>
      <c r="I1026" s="53"/>
      <c r="J1026" s="53"/>
      <c r="K1026" s="43"/>
      <c r="L1026" s="50"/>
      <c r="M1026" s="50"/>
      <c r="N1026" s="50"/>
      <c r="O1026" s="50"/>
    </row>
    <row r="1027" spans="1:15" s="92" customFormat="1">
      <c r="A1027" s="43"/>
      <c r="B1027" s="43"/>
      <c r="C1027" s="43"/>
      <c r="D1027" s="43"/>
      <c r="E1027" s="43"/>
      <c r="F1027" s="43"/>
      <c r="G1027" s="53"/>
      <c r="H1027" s="53"/>
      <c r="I1027" s="53"/>
      <c r="J1027" s="53"/>
      <c r="K1027" s="43"/>
      <c r="L1027" s="50"/>
      <c r="M1027" s="50"/>
      <c r="N1027" s="50"/>
      <c r="O1027" s="50"/>
    </row>
    <row r="1029" spans="1:15">
      <c r="A1029" s="96"/>
    </row>
    <row r="1044" spans="1:15" s="53" customFormat="1">
      <c r="A1044" s="43"/>
      <c r="B1044" s="43"/>
      <c r="C1044" s="43"/>
      <c r="D1044" s="43"/>
      <c r="E1044" s="43"/>
      <c r="F1044" s="43"/>
      <c r="K1044" s="43"/>
      <c r="L1044" s="50"/>
      <c r="M1044" s="50"/>
      <c r="N1044" s="50"/>
      <c r="O1044" s="50"/>
    </row>
    <row r="1045" spans="1:15" s="53" customFormat="1">
      <c r="A1045" s="43"/>
      <c r="B1045" s="43"/>
      <c r="C1045" s="43"/>
      <c r="D1045" s="43"/>
      <c r="E1045" s="43"/>
      <c r="F1045" s="43"/>
      <c r="K1045" s="43"/>
      <c r="L1045" s="50"/>
      <c r="M1045" s="50"/>
      <c r="N1045" s="50"/>
      <c r="O1045" s="50"/>
    </row>
    <row r="1046" spans="1:15" s="53" customFormat="1">
      <c r="A1046" s="43"/>
      <c r="B1046" s="43"/>
      <c r="C1046" s="43"/>
      <c r="D1046" s="43"/>
      <c r="E1046" s="43"/>
      <c r="F1046" s="43"/>
      <c r="K1046" s="43"/>
      <c r="L1046" s="50"/>
      <c r="M1046" s="50"/>
      <c r="N1046" s="50"/>
      <c r="O1046" s="50"/>
    </row>
    <row r="1047" spans="1:15" s="53" customFormat="1">
      <c r="A1047" s="43"/>
      <c r="B1047" s="43"/>
      <c r="C1047" s="43"/>
      <c r="D1047" s="43"/>
      <c r="E1047" s="43"/>
      <c r="F1047" s="43"/>
      <c r="K1047" s="43"/>
      <c r="L1047" s="50"/>
      <c r="M1047" s="50"/>
      <c r="N1047" s="50"/>
      <c r="O1047" s="50"/>
    </row>
    <row r="1048" spans="1:15" s="53" customFormat="1">
      <c r="A1048" s="43"/>
      <c r="B1048" s="43"/>
      <c r="C1048" s="43"/>
      <c r="D1048" s="43"/>
      <c r="E1048" s="43"/>
      <c r="F1048" s="43"/>
      <c r="K1048" s="43"/>
      <c r="L1048" s="50"/>
      <c r="M1048" s="50"/>
      <c r="N1048" s="50"/>
      <c r="O1048" s="50"/>
    </row>
    <row r="1049" spans="1:15" s="53" customFormat="1">
      <c r="A1049" s="43"/>
      <c r="B1049" s="43"/>
      <c r="C1049" s="43"/>
      <c r="D1049" s="43"/>
      <c r="E1049" s="43"/>
      <c r="F1049" s="43"/>
      <c r="K1049" s="43"/>
      <c r="L1049" s="50"/>
      <c r="M1049" s="50"/>
      <c r="N1049" s="50"/>
      <c r="O1049" s="50"/>
    </row>
    <row r="1050" spans="1:15" s="53" customFormat="1">
      <c r="A1050" s="43"/>
      <c r="B1050" s="43"/>
      <c r="C1050" s="43"/>
      <c r="D1050" s="43"/>
      <c r="E1050" s="43"/>
      <c r="F1050" s="43"/>
      <c r="K1050" s="43"/>
      <c r="L1050" s="50"/>
      <c r="M1050" s="50"/>
      <c r="N1050" s="50"/>
      <c r="O1050" s="50"/>
    </row>
    <row r="1051" spans="1:15" s="53" customFormat="1">
      <c r="A1051" s="43"/>
      <c r="B1051" s="43"/>
      <c r="C1051" s="43"/>
      <c r="D1051" s="43"/>
      <c r="E1051" s="43"/>
      <c r="F1051" s="43"/>
      <c r="K1051" s="43"/>
      <c r="L1051" s="50"/>
      <c r="M1051" s="50"/>
      <c r="N1051" s="50"/>
      <c r="O1051" s="50"/>
    </row>
    <row r="1052" spans="1:15" s="53" customFormat="1">
      <c r="A1052" s="43"/>
      <c r="B1052" s="43"/>
      <c r="C1052" s="43"/>
      <c r="D1052" s="43"/>
      <c r="E1052" s="43"/>
      <c r="F1052" s="43"/>
      <c r="K1052" s="43"/>
      <c r="L1052" s="50"/>
      <c r="M1052" s="50"/>
      <c r="N1052" s="50"/>
      <c r="O1052" s="50"/>
    </row>
    <row r="1053" spans="1:15" s="53" customFormat="1">
      <c r="A1053" s="43"/>
      <c r="B1053" s="43"/>
      <c r="C1053" s="43"/>
      <c r="D1053" s="43"/>
      <c r="E1053" s="43"/>
      <c r="F1053" s="43"/>
      <c r="K1053" s="43"/>
      <c r="L1053" s="50"/>
      <c r="M1053" s="50"/>
      <c r="N1053" s="50"/>
      <c r="O1053" s="50"/>
    </row>
    <row r="1054" spans="1:15" s="53" customFormat="1">
      <c r="A1054" s="43"/>
      <c r="B1054" s="43"/>
      <c r="C1054" s="43"/>
      <c r="D1054" s="43"/>
      <c r="E1054" s="43"/>
      <c r="F1054" s="43"/>
      <c r="K1054" s="43"/>
      <c r="L1054" s="50"/>
      <c r="M1054" s="50"/>
      <c r="N1054" s="50"/>
      <c r="O1054" s="50"/>
    </row>
    <row r="1055" spans="1:15" s="53" customFormat="1">
      <c r="A1055" s="43"/>
      <c r="B1055" s="43"/>
      <c r="C1055" s="43"/>
      <c r="D1055" s="43"/>
      <c r="E1055" s="43"/>
      <c r="F1055" s="43"/>
      <c r="K1055" s="43"/>
      <c r="L1055" s="50"/>
      <c r="M1055" s="50"/>
      <c r="N1055" s="50"/>
      <c r="O1055" s="50"/>
    </row>
    <row r="1056" spans="1:15" s="53" customFormat="1">
      <c r="A1056" s="43"/>
      <c r="B1056" s="43"/>
      <c r="C1056" s="43"/>
      <c r="D1056" s="43"/>
      <c r="E1056" s="43"/>
      <c r="F1056" s="43"/>
      <c r="K1056" s="43"/>
      <c r="L1056" s="50"/>
      <c r="M1056" s="50"/>
      <c r="N1056" s="50"/>
      <c r="O1056" s="50"/>
    </row>
    <row r="1057" spans="1:15" s="53" customFormat="1">
      <c r="A1057" s="43"/>
      <c r="B1057" s="43"/>
      <c r="C1057" s="43"/>
      <c r="D1057" s="43"/>
      <c r="E1057" s="43"/>
      <c r="F1057" s="43"/>
      <c r="K1057" s="43"/>
      <c r="L1057" s="50"/>
      <c r="M1057" s="50"/>
      <c r="N1057" s="50"/>
      <c r="O1057" s="50"/>
    </row>
    <row r="1058" spans="1:15" s="53" customFormat="1">
      <c r="A1058" s="43"/>
      <c r="B1058" s="43"/>
      <c r="C1058" s="43"/>
      <c r="D1058" s="43"/>
      <c r="E1058" s="43"/>
      <c r="F1058" s="43"/>
      <c r="K1058" s="43"/>
      <c r="L1058" s="50"/>
      <c r="M1058" s="50"/>
      <c r="N1058" s="50"/>
      <c r="O1058" s="50"/>
    </row>
    <row r="1059" spans="1:15" s="53" customFormat="1">
      <c r="A1059" s="43"/>
      <c r="B1059" s="43"/>
      <c r="C1059" s="43"/>
      <c r="D1059" s="43"/>
      <c r="E1059" s="43"/>
      <c r="F1059" s="43"/>
      <c r="K1059" s="43"/>
      <c r="L1059" s="50"/>
      <c r="M1059" s="50"/>
      <c r="N1059" s="50"/>
      <c r="O1059" s="50"/>
    </row>
    <row r="1060" spans="1:15" s="53" customFormat="1">
      <c r="A1060" s="43"/>
      <c r="B1060" s="43"/>
      <c r="C1060" s="43"/>
      <c r="D1060" s="43"/>
      <c r="E1060" s="43"/>
      <c r="F1060" s="43"/>
      <c r="K1060" s="43"/>
      <c r="L1060" s="50"/>
      <c r="M1060" s="50"/>
      <c r="N1060" s="50"/>
      <c r="O1060" s="50"/>
    </row>
    <row r="1061" spans="1:15" s="53" customFormat="1">
      <c r="A1061" s="43"/>
      <c r="B1061" s="43"/>
      <c r="C1061" s="43"/>
      <c r="D1061" s="43"/>
      <c r="E1061" s="43"/>
      <c r="F1061" s="43"/>
      <c r="K1061" s="43"/>
      <c r="L1061" s="50"/>
      <c r="M1061" s="50"/>
      <c r="N1061" s="50"/>
      <c r="O1061" s="50"/>
    </row>
    <row r="1062" spans="1:15" s="53" customFormat="1">
      <c r="A1062" s="43"/>
      <c r="B1062" s="43"/>
      <c r="C1062" s="43"/>
      <c r="D1062" s="43"/>
      <c r="E1062" s="43"/>
      <c r="F1062" s="43"/>
      <c r="K1062" s="43"/>
      <c r="L1062" s="50"/>
      <c r="M1062" s="50"/>
      <c r="N1062" s="50"/>
      <c r="O1062" s="50"/>
    </row>
    <row r="1063" spans="1:15" s="53" customFormat="1">
      <c r="A1063" s="43"/>
      <c r="B1063" s="43"/>
      <c r="C1063" s="43"/>
      <c r="D1063" s="43"/>
      <c r="E1063" s="43"/>
      <c r="F1063" s="43"/>
      <c r="K1063" s="43"/>
      <c r="L1063" s="50"/>
      <c r="M1063" s="50"/>
      <c r="N1063" s="50"/>
      <c r="O1063" s="50"/>
    </row>
    <row r="1064" spans="1:15" s="53" customFormat="1">
      <c r="A1064" s="43"/>
      <c r="B1064" s="43"/>
      <c r="C1064" s="43"/>
      <c r="D1064" s="43"/>
      <c r="E1064" s="43"/>
      <c r="F1064" s="43"/>
      <c r="K1064" s="43"/>
      <c r="L1064" s="50"/>
      <c r="M1064" s="50"/>
      <c r="N1064" s="50"/>
      <c r="O1064" s="50"/>
    </row>
    <row r="1065" spans="1:15" s="53" customFormat="1">
      <c r="A1065" s="43"/>
      <c r="B1065" s="43"/>
      <c r="C1065" s="43"/>
      <c r="D1065" s="43"/>
      <c r="E1065" s="43"/>
      <c r="F1065" s="43"/>
      <c r="K1065" s="43"/>
      <c r="L1065" s="50"/>
      <c r="M1065" s="50"/>
      <c r="N1065" s="50"/>
      <c r="O1065" s="50"/>
    </row>
    <row r="1066" spans="1:15" s="53" customFormat="1">
      <c r="A1066" s="43"/>
      <c r="B1066" s="43"/>
      <c r="C1066" s="43"/>
      <c r="D1066" s="43"/>
      <c r="E1066" s="43"/>
      <c r="F1066" s="43"/>
      <c r="K1066" s="43"/>
      <c r="L1066" s="50"/>
      <c r="M1066" s="50"/>
      <c r="N1066" s="50"/>
      <c r="O1066" s="50"/>
    </row>
    <row r="1067" spans="1:15" s="53" customFormat="1">
      <c r="A1067" s="43"/>
      <c r="B1067" s="43"/>
      <c r="C1067" s="43"/>
      <c r="D1067" s="43"/>
      <c r="E1067" s="43"/>
      <c r="F1067" s="43"/>
      <c r="K1067" s="43"/>
      <c r="L1067" s="50"/>
      <c r="M1067" s="50"/>
      <c r="N1067" s="50"/>
      <c r="O1067" s="50"/>
    </row>
    <row r="1068" spans="1:15" s="53" customFormat="1">
      <c r="A1068" s="43"/>
      <c r="B1068" s="43"/>
      <c r="C1068" s="43"/>
      <c r="D1068" s="43"/>
      <c r="E1068" s="43"/>
      <c r="F1068" s="43"/>
      <c r="K1068" s="43"/>
      <c r="L1068" s="50"/>
      <c r="M1068" s="50"/>
      <c r="N1068" s="50"/>
      <c r="O1068" s="50"/>
    </row>
    <row r="1069" spans="1:15" s="53" customFormat="1">
      <c r="A1069" s="43"/>
      <c r="B1069" s="43"/>
      <c r="C1069" s="43"/>
      <c r="D1069" s="43"/>
      <c r="E1069" s="43"/>
      <c r="F1069" s="43"/>
      <c r="K1069" s="43"/>
      <c r="L1069" s="50"/>
      <c r="M1069" s="50"/>
      <c r="N1069" s="50"/>
      <c r="O1069" s="50"/>
    </row>
    <row r="1070" spans="1:15" s="53" customFormat="1">
      <c r="A1070" s="43"/>
      <c r="B1070" s="43"/>
      <c r="C1070" s="43"/>
      <c r="D1070" s="43"/>
      <c r="E1070" s="43"/>
      <c r="F1070" s="43"/>
      <c r="K1070" s="43"/>
      <c r="L1070" s="50"/>
      <c r="M1070" s="50"/>
      <c r="N1070" s="50"/>
      <c r="O1070" s="50"/>
    </row>
    <row r="1071" spans="1:15" s="53" customFormat="1">
      <c r="A1071" s="43"/>
      <c r="B1071" s="43"/>
      <c r="C1071" s="43"/>
      <c r="D1071" s="43"/>
      <c r="E1071" s="43"/>
      <c r="F1071" s="43"/>
      <c r="K1071" s="43"/>
      <c r="L1071" s="50"/>
      <c r="M1071" s="50"/>
      <c r="N1071" s="50"/>
      <c r="O1071" s="50"/>
    </row>
    <row r="1072" spans="1:15" s="53" customFormat="1">
      <c r="A1072" s="43"/>
      <c r="B1072" s="43"/>
      <c r="C1072" s="43"/>
      <c r="D1072" s="43"/>
      <c r="E1072" s="43"/>
      <c r="F1072" s="43"/>
      <c r="K1072" s="43"/>
      <c r="L1072" s="50"/>
      <c r="M1072" s="50"/>
      <c r="N1072" s="50"/>
      <c r="O1072" s="50"/>
    </row>
    <row r="1073" spans="1:15" s="53" customFormat="1">
      <c r="A1073" s="43"/>
      <c r="B1073" s="43"/>
      <c r="C1073" s="43"/>
      <c r="D1073" s="43"/>
      <c r="E1073" s="43"/>
      <c r="F1073" s="43"/>
      <c r="K1073" s="43"/>
      <c r="L1073" s="50"/>
      <c r="M1073" s="50"/>
      <c r="N1073" s="50"/>
      <c r="O1073" s="50"/>
    </row>
    <row r="1074" spans="1:15" s="53" customFormat="1">
      <c r="A1074" s="43"/>
      <c r="B1074" s="43"/>
      <c r="C1074" s="43"/>
      <c r="D1074" s="43"/>
      <c r="E1074" s="43"/>
      <c r="F1074" s="43"/>
      <c r="K1074" s="43"/>
      <c r="L1074" s="50"/>
      <c r="M1074" s="50"/>
      <c r="N1074" s="50"/>
      <c r="O1074" s="50"/>
    </row>
    <row r="1075" spans="1:15" s="53" customFormat="1">
      <c r="A1075" s="43"/>
      <c r="B1075" s="43"/>
      <c r="C1075" s="43"/>
      <c r="D1075" s="43"/>
      <c r="E1075" s="43"/>
      <c r="F1075" s="43"/>
      <c r="K1075" s="43"/>
      <c r="L1075" s="50"/>
      <c r="M1075" s="50"/>
      <c r="N1075" s="50"/>
      <c r="O1075" s="50"/>
    </row>
    <row r="1076" spans="1:15" s="53" customFormat="1">
      <c r="A1076" s="43"/>
      <c r="B1076" s="43"/>
      <c r="C1076" s="43"/>
      <c r="D1076" s="43"/>
      <c r="E1076" s="43"/>
      <c r="F1076" s="43"/>
      <c r="K1076" s="43"/>
      <c r="L1076" s="50"/>
      <c r="M1076" s="50"/>
      <c r="N1076" s="50"/>
      <c r="O1076" s="50"/>
    </row>
    <row r="1077" spans="1:15" s="53" customFormat="1">
      <c r="A1077" s="43"/>
      <c r="B1077" s="43"/>
      <c r="C1077" s="43"/>
      <c r="D1077" s="43"/>
      <c r="E1077" s="43"/>
      <c r="F1077" s="43"/>
      <c r="K1077" s="43"/>
      <c r="L1077" s="50"/>
      <c r="M1077" s="50"/>
      <c r="N1077" s="50"/>
      <c r="O1077" s="50"/>
    </row>
    <row r="1078" spans="1:15" s="53" customFormat="1">
      <c r="A1078" s="43"/>
      <c r="B1078" s="43"/>
      <c r="C1078" s="43"/>
      <c r="D1078" s="43"/>
      <c r="E1078" s="43"/>
      <c r="F1078" s="43"/>
      <c r="K1078" s="43"/>
      <c r="L1078" s="50"/>
      <c r="M1078" s="50"/>
      <c r="N1078" s="50"/>
      <c r="O1078" s="50"/>
    </row>
    <row r="1079" spans="1:15" s="53" customFormat="1">
      <c r="A1079" s="43"/>
      <c r="B1079" s="43"/>
      <c r="C1079" s="43"/>
      <c r="D1079" s="43"/>
      <c r="E1079" s="43"/>
      <c r="F1079" s="43"/>
      <c r="K1079" s="43"/>
      <c r="L1079" s="50"/>
      <c r="M1079" s="50"/>
      <c r="N1079" s="50"/>
      <c r="O1079" s="50"/>
    </row>
    <row r="1080" spans="1:15" s="53" customFormat="1">
      <c r="A1080" s="43"/>
      <c r="B1080" s="43"/>
      <c r="C1080" s="43"/>
      <c r="D1080" s="43"/>
      <c r="E1080" s="43"/>
      <c r="F1080" s="43"/>
      <c r="K1080" s="43"/>
      <c r="L1080" s="50"/>
      <c r="M1080" s="50"/>
      <c r="N1080" s="50"/>
      <c r="O1080" s="50"/>
    </row>
    <row r="1081" spans="1:15" s="53" customFormat="1">
      <c r="A1081" s="43"/>
      <c r="B1081" s="43"/>
      <c r="C1081" s="43"/>
      <c r="D1081" s="43"/>
      <c r="E1081" s="43"/>
      <c r="F1081" s="43"/>
      <c r="K1081" s="43"/>
      <c r="L1081" s="50"/>
      <c r="M1081" s="50"/>
      <c r="N1081" s="50"/>
      <c r="O1081" s="50"/>
    </row>
    <row r="1082" spans="1:15" s="53" customFormat="1">
      <c r="A1082" s="43"/>
      <c r="B1082" s="43"/>
      <c r="C1082" s="43"/>
      <c r="D1082" s="43"/>
      <c r="E1082" s="43"/>
      <c r="F1082" s="43"/>
      <c r="K1082" s="43"/>
      <c r="L1082" s="50"/>
      <c r="M1082" s="50"/>
      <c r="N1082" s="50"/>
      <c r="O1082" s="50"/>
    </row>
    <row r="1083" spans="1:15" s="53" customFormat="1">
      <c r="A1083" s="43"/>
      <c r="B1083" s="43"/>
      <c r="C1083" s="43"/>
      <c r="D1083" s="43"/>
      <c r="E1083" s="43"/>
      <c r="F1083" s="43"/>
      <c r="K1083" s="43"/>
      <c r="L1083" s="50"/>
      <c r="M1083" s="50"/>
      <c r="N1083" s="50"/>
      <c r="O1083" s="50"/>
    </row>
    <row r="1084" spans="1:15" s="53" customFormat="1">
      <c r="A1084" s="43"/>
      <c r="B1084" s="43"/>
      <c r="C1084" s="43"/>
      <c r="D1084" s="43"/>
      <c r="E1084" s="43"/>
      <c r="F1084" s="43"/>
      <c r="K1084" s="43"/>
      <c r="L1084" s="50"/>
      <c r="M1084" s="50"/>
      <c r="N1084" s="50"/>
      <c r="O1084" s="50"/>
    </row>
    <row r="1085" spans="1:15" s="53" customFormat="1">
      <c r="A1085" s="43"/>
      <c r="B1085" s="43"/>
      <c r="C1085" s="43"/>
      <c r="D1085" s="43"/>
      <c r="E1085" s="43"/>
      <c r="F1085" s="43"/>
      <c r="K1085" s="43"/>
      <c r="L1085" s="50"/>
      <c r="M1085" s="50"/>
      <c r="N1085" s="50"/>
      <c r="O1085" s="50"/>
    </row>
    <row r="1086" spans="1:15" s="53" customFormat="1">
      <c r="A1086" s="43"/>
      <c r="B1086" s="43"/>
      <c r="C1086" s="43"/>
      <c r="D1086" s="43"/>
      <c r="E1086" s="43"/>
      <c r="F1086" s="43"/>
      <c r="K1086" s="43"/>
      <c r="L1086" s="50"/>
      <c r="M1086" s="50"/>
      <c r="N1086" s="50"/>
      <c r="O1086" s="50"/>
    </row>
    <row r="1087" spans="1:15" s="53" customFormat="1">
      <c r="A1087" s="43"/>
      <c r="B1087" s="43"/>
      <c r="C1087" s="43"/>
      <c r="D1087" s="43"/>
      <c r="E1087" s="43"/>
      <c r="F1087" s="43"/>
      <c r="K1087" s="43"/>
      <c r="L1087" s="50"/>
      <c r="M1087" s="50"/>
      <c r="N1087" s="50"/>
      <c r="O1087" s="50"/>
    </row>
    <row r="1088" spans="1:15" s="53" customFormat="1">
      <c r="A1088" s="43"/>
      <c r="B1088" s="43"/>
      <c r="C1088" s="43"/>
      <c r="D1088" s="43"/>
      <c r="E1088" s="43"/>
      <c r="F1088" s="43"/>
      <c r="K1088" s="43"/>
      <c r="L1088" s="50"/>
      <c r="M1088" s="50"/>
      <c r="N1088" s="50"/>
      <c r="O1088" s="50"/>
    </row>
    <row r="1089" spans="1:15" s="53" customFormat="1">
      <c r="A1089" s="43"/>
      <c r="B1089" s="43"/>
      <c r="C1089" s="43"/>
      <c r="D1089" s="43"/>
      <c r="E1089" s="43"/>
      <c r="F1089" s="43"/>
      <c r="K1089" s="43"/>
      <c r="L1089" s="50"/>
      <c r="M1089" s="50"/>
      <c r="N1089" s="50"/>
      <c r="O1089" s="50"/>
    </row>
    <row r="1090" spans="1:15" s="53" customFormat="1">
      <c r="A1090" s="43"/>
      <c r="B1090" s="43"/>
      <c r="C1090" s="43"/>
      <c r="D1090" s="43"/>
      <c r="E1090" s="43"/>
      <c r="F1090" s="43"/>
      <c r="K1090" s="43"/>
      <c r="L1090" s="50"/>
      <c r="M1090" s="50"/>
      <c r="N1090" s="50"/>
      <c r="O1090" s="50"/>
    </row>
    <row r="1091" spans="1:15" s="53" customFormat="1">
      <c r="A1091" s="43"/>
      <c r="B1091" s="43"/>
      <c r="C1091" s="43"/>
      <c r="D1091" s="43"/>
      <c r="E1091" s="43"/>
      <c r="F1091" s="43"/>
      <c r="K1091" s="43"/>
      <c r="L1091" s="50"/>
      <c r="M1091" s="50"/>
      <c r="N1091" s="50"/>
      <c r="O1091" s="50"/>
    </row>
    <row r="1108" spans="1:15" s="92" customFormat="1">
      <c r="A1108" s="43"/>
      <c r="B1108" s="43"/>
      <c r="C1108" s="43"/>
      <c r="D1108" s="43"/>
      <c r="E1108" s="43"/>
      <c r="F1108" s="43"/>
      <c r="G1108" s="53"/>
      <c r="H1108" s="53"/>
      <c r="I1108" s="53"/>
      <c r="J1108" s="53"/>
      <c r="K1108" s="43"/>
      <c r="L1108" s="50"/>
      <c r="M1108" s="50"/>
      <c r="N1108" s="50"/>
      <c r="O1108" s="50"/>
    </row>
    <row r="1109" spans="1:15" s="92" customFormat="1">
      <c r="A1109" s="43"/>
      <c r="B1109" s="43"/>
      <c r="C1109" s="43"/>
      <c r="D1109" s="43"/>
      <c r="E1109" s="43"/>
      <c r="F1109" s="43"/>
      <c r="G1109" s="53"/>
      <c r="H1109" s="53"/>
      <c r="I1109" s="53"/>
      <c r="J1109" s="53"/>
      <c r="K1109" s="43"/>
      <c r="L1109" s="50"/>
      <c r="M1109" s="50"/>
      <c r="N1109" s="50"/>
      <c r="O1109" s="50"/>
    </row>
    <row r="1110" spans="1:15" s="92" customFormat="1">
      <c r="A1110" s="43"/>
      <c r="B1110" s="43"/>
      <c r="C1110" s="43"/>
      <c r="D1110" s="43"/>
      <c r="E1110" s="43"/>
      <c r="F1110" s="43"/>
      <c r="G1110" s="53"/>
      <c r="H1110" s="53"/>
      <c r="I1110" s="53"/>
      <c r="J1110" s="53"/>
      <c r="K1110" s="43"/>
      <c r="L1110" s="50"/>
      <c r="M1110" s="50"/>
      <c r="N1110" s="50"/>
      <c r="O1110" s="50"/>
    </row>
    <row r="1111" spans="1:15" s="92" customFormat="1">
      <c r="A1111" s="43"/>
      <c r="B1111" s="43"/>
      <c r="C1111" s="43"/>
      <c r="D1111" s="43"/>
      <c r="E1111" s="43"/>
      <c r="F1111" s="43"/>
      <c r="G1111" s="53"/>
      <c r="H1111" s="53"/>
      <c r="I1111" s="53"/>
      <c r="J1111" s="53"/>
      <c r="K1111" s="43"/>
      <c r="L1111" s="50"/>
      <c r="M1111" s="50"/>
      <c r="N1111" s="50"/>
      <c r="O1111" s="50"/>
    </row>
    <row r="1112" spans="1:15" s="92" customFormat="1">
      <c r="A1112" s="43"/>
      <c r="B1112" s="43"/>
      <c r="C1112" s="43"/>
      <c r="D1112" s="43"/>
      <c r="E1112" s="43"/>
      <c r="F1112" s="43"/>
      <c r="G1112" s="53"/>
      <c r="H1112" s="53"/>
      <c r="I1112" s="53"/>
      <c r="J1112" s="53"/>
      <c r="K1112" s="43"/>
      <c r="L1112" s="50"/>
      <c r="M1112" s="50"/>
      <c r="N1112" s="50"/>
      <c r="O1112" s="50"/>
    </row>
    <row r="1113" spans="1:15" s="92" customFormat="1">
      <c r="A1113" s="43"/>
      <c r="B1113" s="43"/>
      <c r="C1113" s="43"/>
      <c r="D1113" s="43"/>
      <c r="E1113" s="43"/>
      <c r="F1113" s="43"/>
      <c r="G1113" s="53"/>
      <c r="H1113" s="53"/>
      <c r="I1113" s="53"/>
      <c r="J1113" s="53"/>
      <c r="K1113" s="43"/>
      <c r="L1113" s="50"/>
      <c r="M1113" s="50"/>
      <c r="N1113" s="50"/>
      <c r="O1113" s="50"/>
    </row>
    <row r="1114" spans="1:15" s="92" customFormat="1">
      <c r="A1114" s="43"/>
      <c r="B1114" s="43"/>
      <c r="C1114" s="43"/>
      <c r="D1114" s="43"/>
      <c r="E1114" s="43"/>
      <c r="F1114" s="43"/>
      <c r="G1114" s="53"/>
      <c r="H1114" s="53"/>
      <c r="I1114" s="53"/>
      <c r="J1114" s="53"/>
      <c r="K1114" s="43"/>
      <c r="L1114" s="50"/>
      <c r="M1114" s="50"/>
      <c r="N1114" s="50"/>
      <c r="O1114" s="50"/>
    </row>
    <row r="1115" spans="1:15" s="92" customFormat="1">
      <c r="A1115" s="43"/>
      <c r="B1115" s="43"/>
      <c r="C1115" s="43"/>
      <c r="D1115" s="43"/>
      <c r="E1115" s="43"/>
      <c r="F1115" s="43"/>
      <c r="G1115" s="53"/>
      <c r="H1115" s="53"/>
      <c r="I1115" s="53"/>
      <c r="J1115" s="53"/>
      <c r="K1115" s="43"/>
      <c r="L1115" s="50"/>
      <c r="M1115" s="50"/>
      <c r="N1115" s="50"/>
      <c r="O1115" s="50"/>
    </row>
    <row r="1116" spans="1:15" s="92" customFormat="1">
      <c r="A1116" s="43"/>
      <c r="B1116" s="43"/>
      <c r="C1116" s="43"/>
      <c r="D1116" s="43"/>
      <c r="E1116" s="43"/>
      <c r="F1116" s="43"/>
      <c r="G1116" s="53"/>
      <c r="H1116" s="53"/>
      <c r="I1116" s="53"/>
      <c r="J1116" s="53"/>
      <c r="K1116" s="43"/>
      <c r="L1116" s="50"/>
      <c r="M1116" s="50"/>
      <c r="N1116" s="50"/>
      <c r="O1116" s="50"/>
    </row>
    <row r="1117" spans="1:15" s="92" customFormat="1">
      <c r="A1117" s="43"/>
      <c r="B1117" s="43"/>
      <c r="C1117" s="43"/>
      <c r="D1117" s="43"/>
      <c r="E1117" s="43"/>
      <c r="F1117" s="43"/>
      <c r="G1117" s="53"/>
      <c r="H1117" s="53"/>
      <c r="I1117" s="53"/>
      <c r="J1117" s="53"/>
      <c r="K1117" s="43"/>
      <c r="L1117" s="50"/>
      <c r="M1117" s="50"/>
      <c r="N1117" s="50"/>
      <c r="O1117" s="50"/>
    </row>
    <row r="1118" spans="1:15" s="92" customFormat="1">
      <c r="A1118" s="43"/>
      <c r="B1118" s="43"/>
      <c r="C1118" s="43"/>
      <c r="D1118" s="43"/>
      <c r="E1118" s="43"/>
      <c r="F1118" s="43"/>
      <c r="G1118" s="53"/>
      <c r="H1118" s="53"/>
      <c r="I1118" s="53"/>
      <c r="J1118" s="53"/>
      <c r="K1118" s="43"/>
      <c r="L1118" s="50"/>
      <c r="M1118" s="50"/>
      <c r="N1118" s="50"/>
      <c r="O1118" s="50"/>
    </row>
    <row r="1119" spans="1:15" s="92" customFormat="1">
      <c r="A1119" s="43"/>
      <c r="B1119" s="43"/>
      <c r="C1119" s="43"/>
      <c r="D1119" s="43"/>
      <c r="E1119" s="43"/>
      <c r="F1119" s="43"/>
      <c r="G1119" s="53"/>
      <c r="H1119" s="53"/>
      <c r="I1119" s="53"/>
      <c r="J1119" s="53"/>
      <c r="K1119" s="43"/>
      <c r="L1119" s="50"/>
      <c r="M1119" s="50"/>
      <c r="N1119" s="50"/>
      <c r="O1119" s="50"/>
    </row>
    <row r="1120" spans="1:15" s="92" customFormat="1">
      <c r="A1120" s="43"/>
      <c r="B1120" s="43"/>
      <c r="C1120" s="43"/>
      <c r="D1120" s="43"/>
      <c r="E1120" s="43"/>
      <c r="F1120" s="43"/>
      <c r="G1120" s="53"/>
      <c r="H1120" s="53"/>
      <c r="I1120" s="53"/>
      <c r="J1120" s="53"/>
      <c r="K1120" s="43"/>
      <c r="L1120" s="50"/>
      <c r="M1120" s="50"/>
      <c r="N1120" s="50"/>
      <c r="O1120" s="50"/>
    </row>
    <row r="1121" spans="1:15" s="92" customFormat="1">
      <c r="A1121" s="43"/>
      <c r="B1121" s="43"/>
      <c r="C1121" s="43"/>
      <c r="D1121" s="43"/>
      <c r="E1121" s="43"/>
      <c r="F1121" s="43"/>
      <c r="G1121" s="53"/>
      <c r="H1121" s="53"/>
      <c r="I1121" s="53"/>
      <c r="J1121" s="53"/>
      <c r="K1121" s="43"/>
      <c r="L1121" s="50"/>
      <c r="M1121" s="50"/>
      <c r="N1121" s="50"/>
      <c r="O1121" s="50"/>
    </row>
    <row r="1122" spans="1:15" s="92" customFormat="1">
      <c r="A1122" s="43"/>
      <c r="B1122" s="43"/>
      <c r="C1122" s="43"/>
      <c r="D1122" s="43"/>
      <c r="E1122" s="43"/>
      <c r="F1122" s="43"/>
      <c r="G1122" s="53"/>
      <c r="H1122" s="53"/>
      <c r="I1122" s="53"/>
      <c r="J1122" s="53"/>
      <c r="K1122" s="43"/>
      <c r="L1122" s="50"/>
      <c r="M1122" s="50"/>
      <c r="N1122" s="50"/>
      <c r="O1122" s="50"/>
    </row>
    <row r="1123" spans="1:15" s="92" customFormat="1">
      <c r="A1123" s="43"/>
      <c r="B1123" s="43"/>
      <c r="C1123" s="43"/>
      <c r="D1123" s="43"/>
      <c r="E1123" s="43"/>
      <c r="F1123" s="43"/>
      <c r="G1123" s="53"/>
      <c r="H1123" s="53"/>
      <c r="I1123" s="53"/>
      <c r="J1123" s="53"/>
      <c r="K1123" s="43"/>
      <c r="L1123" s="50"/>
      <c r="M1123" s="50"/>
      <c r="N1123" s="50"/>
      <c r="O1123" s="50"/>
    </row>
    <row r="1124" spans="1:15" s="92" customFormat="1">
      <c r="A1124" s="43"/>
      <c r="B1124" s="43"/>
      <c r="C1124" s="43"/>
      <c r="D1124" s="43"/>
      <c r="E1124" s="43"/>
      <c r="F1124" s="43"/>
      <c r="G1124" s="53"/>
      <c r="H1124" s="53"/>
      <c r="I1124" s="53"/>
      <c r="J1124" s="53"/>
      <c r="K1124" s="43"/>
      <c r="L1124" s="50"/>
      <c r="M1124" s="50"/>
      <c r="N1124" s="50"/>
      <c r="O1124" s="50"/>
    </row>
    <row r="1125" spans="1:15" s="92" customFormat="1">
      <c r="A1125" s="43"/>
      <c r="B1125" s="43"/>
      <c r="C1125" s="43"/>
      <c r="D1125" s="43"/>
      <c r="E1125" s="43"/>
      <c r="F1125" s="43"/>
      <c r="G1125" s="53"/>
      <c r="H1125" s="53"/>
      <c r="I1125" s="53"/>
      <c r="J1125" s="53"/>
      <c r="K1125" s="43"/>
      <c r="L1125" s="50"/>
      <c r="M1125" s="50"/>
      <c r="N1125" s="50"/>
      <c r="O1125" s="50"/>
    </row>
    <row r="1126" spans="1:15" s="92" customFormat="1">
      <c r="A1126" s="43"/>
      <c r="B1126" s="43"/>
      <c r="C1126" s="43"/>
      <c r="D1126" s="43"/>
      <c r="E1126" s="43"/>
      <c r="F1126" s="43"/>
      <c r="G1126" s="53"/>
      <c r="H1126" s="53"/>
      <c r="I1126" s="53"/>
      <c r="J1126" s="53"/>
      <c r="K1126" s="43"/>
      <c r="L1126" s="50"/>
      <c r="M1126" s="50"/>
      <c r="N1126" s="50"/>
      <c r="O1126" s="50"/>
    </row>
    <row r="1127" spans="1:15" s="92" customFormat="1">
      <c r="A1127" s="43"/>
      <c r="B1127" s="43"/>
      <c r="C1127" s="43"/>
      <c r="D1127" s="43"/>
      <c r="E1127" s="43"/>
      <c r="F1127" s="43"/>
      <c r="G1127" s="53"/>
      <c r="H1127" s="53"/>
      <c r="I1127" s="53"/>
      <c r="J1127" s="53"/>
      <c r="K1127" s="43"/>
      <c r="L1127" s="50"/>
      <c r="M1127" s="50"/>
      <c r="N1127" s="50"/>
      <c r="O1127" s="50"/>
    </row>
    <row r="1128" spans="1:15" s="92" customFormat="1">
      <c r="A1128" s="43"/>
      <c r="B1128" s="43"/>
      <c r="C1128" s="43"/>
      <c r="D1128" s="43"/>
      <c r="E1128" s="43"/>
      <c r="F1128" s="43"/>
      <c r="G1128" s="53"/>
      <c r="H1128" s="53"/>
      <c r="I1128" s="53"/>
      <c r="J1128" s="53"/>
      <c r="K1128" s="43"/>
      <c r="L1128" s="50"/>
      <c r="M1128" s="50"/>
      <c r="N1128" s="50"/>
      <c r="O1128" s="50"/>
    </row>
    <row r="1129" spans="1:15" s="92" customFormat="1">
      <c r="A1129" s="43"/>
      <c r="B1129" s="43"/>
      <c r="C1129" s="43"/>
      <c r="D1129" s="43"/>
      <c r="E1129" s="43"/>
      <c r="F1129" s="43"/>
      <c r="G1129" s="53"/>
      <c r="H1129" s="53"/>
      <c r="I1129" s="53"/>
      <c r="J1129" s="53"/>
      <c r="K1129" s="43"/>
      <c r="L1129" s="50"/>
      <c r="M1129" s="50"/>
      <c r="N1129" s="50"/>
      <c r="O1129" s="50"/>
    </row>
    <row r="1130" spans="1:15" s="92" customFormat="1">
      <c r="A1130" s="43"/>
      <c r="B1130" s="43"/>
      <c r="C1130" s="43"/>
      <c r="D1130" s="43"/>
      <c r="E1130" s="43"/>
      <c r="F1130" s="43"/>
      <c r="G1130" s="53"/>
      <c r="H1130" s="53"/>
      <c r="I1130" s="53"/>
      <c r="J1130" s="53"/>
      <c r="K1130" s="43"/>
      <c r="L1130" s="50"/>
      <c r="M1130" s="50"/>
      <c r="N1130" s="50"/>
      <c r="O1130" s="50"/>
    </row>
    <row r="1131" spans="1:15" s="92" customFormat="1">
      <c r="A1131" s="43"/>
      <c r="B1131" s="43"/>
      <c r="C1131" s="43"/>
      <c r="D1131" s="43"/>
      <c r="E1131" s="43"/>
      <c r="F1131" s="43"/>
      <c r="G1131" s="53"/>
      <c r="H1131" s="53"/>
      <c r="I1131" s="53"/>
      <c r="J1131" s="53"/>
      <c r="K1131" s="43"/>
      <c r="L1131" s="50"/>
      <c r="M1131" s="50"/>
      <c r="N1131" s="50"/>
      <c r="O1131" s="50"/>
    </row>
    <row r="1132" spans="1:15" s="92" customFormat="1">
      <c r="A1132" s="43"/>
      <c r="B1132" s="43"/>
      <c r="C1132" s="43"/>
      <c r="D1132" s="43"/>
      <c r="E1132" s="43"/>
      <c r="F1132" s="43"/>
      <c r="G1132" s="53"/>
      <c r="H1132" s="53"/>
      <c r="I1132" s="53"/>
      <c r="J1132" s="53"/>
      <c r="K1132" s="43"/>
      <c r="L1132" s="50"/>
      <c r="M1132" s="50"/>
      <c r="N1132" s="50"/>
      <c r="O1132" s="50"/>
    </row>
    <row r="1133" spans="1:15" s="92" customFormat="1">
      <c r="A1133" s="43"/>
      <c r="B1133" s="43"/>
      <c r="C1133" s="43"/>
      <c r="D1133" s="43"/>
      <c r="E1133" s="43"/>
      <c r="F1133" s="43"/>
      <c r="G1133" s="53"/>
      <c r="H1133" s="53"/>
      <c r="I1133" s="53"/>
      <c r="J1133" s="53"/>
      <c r="K1133" s="43"/>
      <c r="L1133" s="50"/>
      <c r="M1133" s="50"/>
      <c r="N1133" s="50"/>
      <c r="O1133" s="50"/>
    </row>
    <row r="1134" spans="1:15" s="92" customFormat="1">
      <c r="A1134" s="43"/>
      <c r="B1134" s="43"/>
      <c r="C1134" s="43"/>
      <c r="D1134" s="43"/>
      <c r="E1134" s="43"/>
      <c r="F1134" s="43"/>
      <c r="G1134" s="53"/>
      <c r="H1134" s="53"/>
      <c r="I1134" s="53"/>
      <c r="J1134" s="53"/>
      <c r="K1134" s="43"/>
      <c r="L1134" s="50"/>
      <c r="M1134" s="50"/>
      <c r="N1134" s="50"/>
      <c r="O1134" s="50"/>
    </row>
    <row r="1135" spans="1:15" s="92" customFormat="1">
      <c r="A1135" s="43"/>
      <c r="B1135" s="43"/>
      <c r="C1135" s="43"/>
      <c r="D1135" s="43"/>
      <c r="E1135" s="43"/>
      <c r="F1135" s="43"/>
      <c r="G1135" s="53"/>
      <c r="H1135" s="53"/>
      <c r="I1135" s="53"/>
      <c r="J1135" s="53"/>
      <c r="K1135" s="43"/>
      <c r="L1135" s="50"/>
      <c r="M1135" s="50"/>
      <c r="N1135" s="50"/>
      <c r="O1135" s="50"/>
    </row>
    <row r="1136" spans="1:15" s="92" customFormat="1">
      <c r="A1136" s="43"/>
      <c r="B1136" s="43"/>
      <c r="C1136" s="43"/>
      <c r="D1136" s="43"/>
      <c r="E1136" s="43"/>
      <c r="F1136" s="43"/>
      <c r="G1136" s="53"/>
      <c r="H1136" s="53"/>
      <c r="I1136" s="53"/>
      <c r="J1136" s="53"/>
      <c r="K1136" s="43"/>
      <c r="L1136" s="50"/>
      <c r="M1136" s="50"/>
      <c r="N1136" s="50"/>
      <c r="O1136" s="50"/>
    </row>
    <row r="1137" spans="1:15" s="92" customFormat="1">
      <c r="A1137" s="43"/>
      <c r="B1137" s="43"/>
      <c r="C1137" s="43"/>
      <c r="D1137" s="43"/>
      <c r="E1137" s="43"/>
      <c r="F1137" s="43"/>
      <c r="G1137" s="53"/>
      <c r="H1137" s="53"/>
      <c r="I1137" s="53"/>
      <c r="J1137" s="53"/>
      <c r="K1137" s="43"/>
      <c r="L1137" s="50"/>
      <c r="M1137" s="50"/>
      <c r="N1137" s="50"/>
      <c r="O1137" s="50"/>
    </row>
    <row r="1138" spans="1:15" s="92" customFormat="1">
      <c r="A1138" s="43"/>
      <c r="B1138" s="43"/>
      <c r="C1138" s="43"/>
      <c r="D1138" s="43"/>
      <c r="E1138" s="43"/>
      <c r="F1138" s="43"/>
      <c r="G1138" s="53"/>
      <c r="H1138" s="53"/>
      <c r="I1138" s="53"/>
      <c r="J1138" s="53"/>
      <c r="K1138" s="43"/>
      <c r="L1138" s="50"/>
      <c r="M1138" s="50"/>
      <c r="N1138" s="50"/>
      <c r="O1138" s="50"/>
    </row>
    <row r="1139" spans="1:15" s="92" customFormat="1">
      <c r="A1139" s="43"/>
      <c r="B1139" s="43"/>
      <c r="C1139" s="43"/>
      <c r="D1139" s="43"/>
      <c r="E1139" s="43"/>
      <c r="F1139" s="43"/>
      <c r="G1139" s="53"/>
      <c r="H1139" s="53"/>
      <c r="I1139" s="53"/>
      <c r="J1139" s="53"/>
      <c r="K1139" s="43"/>
      <c r="L1139" s="50"/>
      <c r="M1139" s="50"/>
      <c r="N1139" s="50"/>
      <c r="O1139" s="50"/>
    </row>
    <row r="1154" spans="1:15">
      <c r="A1154" s="96"/>
    </row>
    <row r="1156" spans="1:15" s="53" customFormat="1">
      <c r="A1156" s="43"/>
      <c r="B1156" s="43"/>
      <c r="C1156" s="43"/>
      <c r="D1156" s="43"/>
      <c r="E1156" s="43"/>
      <c r="F1156" s="43"/>
      <c r="K1156" s="43"/>
      <c r="L1156" s="50"/>
      <c r="M1156" s="50"/>
      <c r="N1156" s="50"/>
      <c r="O1156" s="50"/>
    </row>
    <row r="1157" spans="1:15" s="53" customFormat="1">
      <c r="A1157" s="43"/>
      <c r="B1157" s="43"/>
      <c r="C1157" s="43"/>
      <c r="D1157" s="43"/>
      <c r="E1157" s="43"/>
      <c r="F1157" s="43"/>
      <c r="K1157" s="43"/>
      <c r="L1157" s="50"/>
      <c r="M1157" s="50"/>
      <c r="N1157" s="50"/>
      <c r="O1157" s="50"/>
    </row>
    <row r="1158" spans="1:15" s="53" customFormat="1">
      <c r="A1158" s="43"/>
      <c r="B1158" s="43"/>
      <c r="C1158" s="43"/>
      <c r="D1158" s="43"/>
      <c r="E1158" s="43"/>
      <c r="F1158" s="43"/>
      <c r="K1158" s="43"/>
      <c r="L1158" s="50"/>
      <c r="M1158" s="50"/>
      <c r="N1158" s="50"/>
      <c r="O1158" s="50"/>
    </row>
    <row r="1159" spans="1:15" s="53" customFormat="1">
      <c r="A1159" s="43"/>
      <c r="B1159" s="43"/>
      <c r="C1159" s="43"/>
      <c r="D1159" s="43"/>
      <c r="E1159" s="43"/>
      <c r="F1159" s="43"/>
      <c r="K1159" s="43"/>
      <c r="L1159" s="50"/>
      <c r="M1159" s="50"/>
      <c r="N1159" s="50"/>
      <c r="O1159" s="50"/>
    </row>
    <row r="1160" spans="1:15" s="53" customFormat="1">
      <c r="A1160" s="43"/>
      <c r="B1160" s="43"/>
      <c r="C1160" s="43"/>
      <c r="D1160" s="43"/>
      <c r="E1160" s="43"/>
      <c r="F1160" s="43"/>
      <c r="K1160" s="43"/>
      <c r="L1160" s="50"/>
      <c r="M1160" s="50"/>
      <c r="N1160" s="50"/>
      <c r="O1160" s="50"/>
    </row>
    <row r="1161" spans="1:15" s="53" customFormat="1">
      <c r="A1161" s="43"/>
      <c r="B1161" s="43"/>
      <c r="C1161" s="43"/>
      <c r="D1161" s="43"/>
      <c r="E1161" s="43"/>
      <c r="F1161" s="43"/>
      <c r="K1161" s="43"/>
      <c r="L1161" s="50"/>
      <c r="M1161" s="50"/>
      <c r="N1161" s="50"/>
      <c r="O1161" s="50"/>
    </row>
    <row r="1162" spans="1:15" s="53" customFormat="1">
      <c r="A1162" s="43"/>
      <c r="B1162" s="43"/>
      <c r="C1162" s="43"/>
      <c r="D1162" s="43"/>
      <c r="E1162" s="43"/>
      <c r="F1162" s="43"/>
      <c r="K1162" s="43"/>
      <c r="L1162" s="50"/>
      <c r="M1162" s="50"/>
      <c r="N1162" s="50"/>
      <c r="O1162" s="50"/>
    </row>
    <row r="1163" spans="1:15" s="53" customFormat="1">
      <c r="A1163" s="43"/>
      <c r="B1163" s="43"/>
      <c r="C1163" s="43"/>
      <c r="D1163" s="43"/>
      <c r="E1163" s="43"/>
      <c r="F1163" s="43"/>
      <c r="K1163" s="43"/>
      <c r="L1163" s="50"/>
      <c r="M1163" s="50"/>
      <c r="N1163" s="50"/>
      <c r="O1163" s="50"/>
    </row>
    <row r="1164" spans="1:15" s="53" customFormat="1">
      <c r="A1164" s="43"/>
      <c r="B1164" s="43"/>
      <c r="C1164" s="43"/>
      <c r="D1164" s="43"/>
      <c r="E1164" s="43"/>
      <c r="F1164" s="43"/>
      <c r="K1164" s="43"/>
      <c r="L1164" s="50"/>
      <c r="M1164" s="50"/>
      <c r="N1164" s="50"/>
      <c r="O1164" s="50"/>
    </row>
    <row r="1165" spans="1:15" s="53" customFormat="1">
      <c r="A1165" s="43"/>
      <c r="B1165" s="43"/>
      <c r="C1165" s="43"/>
      <c r="D1165" s="43"/>
      <c r="E1165" s="43"/>
      <c r="F1165" s="43"/>
      <c r="K1165" s="43"/>
      <c r="L1165" s="50"/>
      <c r="M1165" s="50"/>
      <c r="N1165" s="50"/>
      <c r="O1165" s="50"/>
    </row>
    <row r="1166" spans="1:15" s="53" customFormat="1">
      <c r="A1166" s="43"/>
      <c r="B1166" s="43"/>
      <c r="C1166" s="43"/>
      <c r="D1166" s="43"/>
      <c r="E1166" s="43"/>
      <c r="F1166" s="43"/>
      <c r="K1166" s="43"/>
      <c r="L1166" s="50"/>
      <c r="M1166" s="50"/>
      <c r="N1166" s="50"/>
      <c r="O1166" s="50"/>
    </row>
    <row r="1167" spans="1:15" s="53" customFormat="1">
      <c r="A1167" s="43"/>
      <c r="B1167" s="43"/>
      <c r="C1167" s="43"/>
      <c r="D1167" s="43"/>
      <c r="E1167" s="43"/>
      <c r="F1167" s="43"/>
      <c r="K1167" s="43"/>
      <c r="L1167" s="50"/>
      <c r="M1167" s="50"/>
      <c r="N1167" s="50"/>
      <c r="O1167" s="50"/>
    </row>
    <row r="1168" spans="1:15" s="53" customFormat="1">
      <c r="A1168" s="43"/>
      <c r="B1168" s="43"/>
      <c r="C1168" s="43"/>
      <c r="D1168" s="43"/>
      <c r="E1168" s="43"/>
      <c r="F1168" s="43"/>
      <c r="K1168" s="43"/>
      <c r="L1168" s="50"/>
      <c r="M1168" s="50"/>
      <c r="N1168" s="50"/>
      <c r="O1168" s="50"/>
    </row>
    <row r="1169" spans="1:15" s="53" customFormat="1">
      <c r="A1169" s="43"/>
      <c r="B1169" s="43"/>
      <c r="C1169" s="43"/>
      <c r="D1169" s="43"/>
      <c r="E1169" s="43"/>
      <c r="F1169" s="43"/>
      <c r="K1169" s="43"/>
      <c r="L1169" s="50"/>
      <c r="M1169" s="50"/>
      <c r="N1169" s="50"/>
      <c r="O1169" s="50"/>
    </row>
    <row r="1170" spans="1:15" s="53" customFormat="1">
      <c r="A1170" s="43"/>
      <c r="B1170" s="43"/>
      <c r="C1170" s="43"/>
      <c r="D1170" s="43"/>
      <c r="E1170" s="43"/>
      <c r="F1170" s="43"/>
      <c r="K1170" s="43"/>
      <c r="L1170" s="50"/>
      <c r="M1170" s="50"/>
      <c r="N1170" s="50"/>
      <c r="O1170" s="50"/>
    </row>
    <row r="1171" spans="1:15" s="53" customFormat="1">
      <c r="A1171" s="43"/>
      <c r="B1171" s="43"/>
      <c r="C1171" s="43"/>
      <c r="D1171" s="43"/>
      <c r="E1171" s="43"/>
      <c r="F1171" s="43"/>
      <c r="K1171" s="43"/>
      <c r="L1171" s="50"/>
      <c r="M1171" s="50"/>
      <c r="N1171" s="50"/>
      <c r="O1171" s="50"/>
    </row>
    <row r="1172" spans="1:15" s="53" customFormat="1">
      <c r="A1172" s="43"/>
      <c r="B1172" s="43"/>
      <c r="C1172" s="43"/>
      <c r="D1172" s="43"/>
      <c r="E1172" s="43"/>
      <c r="F1172" s="43"/>
      <c r="K1172" s="43"/>
      <c r="L1172" s="50"/>
      <c r="M1172" s="50"/>
      <c r="N1172" s="50"/>
      <c r="O1172" s="50"/>
    </row>
    <row r="1173" spans="1:15" s="53" customFormat="1">
      <c r="A1173" s="43"/>
      <c r="B1173" s="43"/>
      <c r="C1173" s="43"/>
      <c r="D1173" s="43"/>
      <c r="E1173" s="43"/>
      <c r="F1173" s="43"/>
      <c r="K1173" s="43"/>
      <c r="L1173" s="50"/>
      <c r="M1173" s="50"/>
      <c r="N1173" s="50"/>
      <c r="O1173" s="50"/>
    </row>
    <row r="1174" spans="1:15" s="53" customFormat="1">
      <c r="A1174" s="43"/>
      <c r="B1174" s="43"/>
      <c r="C1174" s="43"/>
      <c r="D1174" s="43"/>
      <c r="E1174" s="43"/>
      <c r="F1174" s="43"/>
      <c r="K1174" s="43"/>
      <c r="L1174" s="50"/>
      <c r="M1174" s="50"/>
      <c r="N1174" s="50"/>
      <c r="O1174" s="50"/>
    </row>
    <row r="1175" spans="1:15" s="53" customFormat="1">
      <c r="A1175" s="43"/>
      <c r="B1175" s="43"/>
      <c r="C1175" s="43"/>
      <c r="D1175" s="43"/>
      <c r="E1175" s="43"/>
      <c r="F1175" s="43"/>
      <c r="K1175" s="43"/>
      <c r="L1175" s="50"/>
      <c r="M1175" s="50"/>
      <c r="N1175" s="50"/>
      <c r="O1175" s="50"/>
    </row>
    <row r="1176" spans="1:15" s="53" customFormat="1">
      <c r="A1176" s="43"/>
      <c r="B1176" s="43"/>
      <c r="C1176" s="43"/>
      <c r="D1176" s="43"/>
      <c r="E1176" s="43"/>
      <c r="F1176" s="43"/>
      <c r="K1176" s="43"/>
      <c r="L1176" s="50"/>
      <c r="M1176" s="50"/>
      <c r="N1176" s="50"/>
      <c r="O1176" s="50"/>
    </row>
    <row r="1177" spans="1:15" s="53" customFormat="1">
      <c r="A1177" s="43"/>
      <c r="B1177" s="43"/>
      <c r="C1177" s="43"/>
      <c r="D1177" s="43"/>
      <c r="E1177" s="43"/>
      <c r="F1177" s="43"/>
      <c r="K1177" s="43"/>
      <c r="L1177" s="50"/>
      <c r="M1177" s="50"/>
      <c r="N1177" s="50"/>
      <c r="O1177" s="50"/>
    </row>
    <row r="1178" spans="1:15" s="53" customFormat="1">
      <c r="A1178" s="43"/>
      <c r="B1178" s="43"/>
      <c r="C1178" s="43"/>
      <c r="D1178" s="43"/>
      <c r="E1178" s="43"/>
      <c r="F1178" s="43"/>
      <c r="K1178" s="43"/>
      <c r="L1178" s="50"/>
      <c r="M1178" s="50"/>
      <c r="N1178" s="50"/>
      <c r="O1178" s="50"/>
    </row>
    <row r="1179" spans="1:15" s="53" customFormat="1">
      <c r="A1179" s="43"/>
      <c r="B1179" s="43"/>
      <c r="C1179" s="43"/>
      <c r="D1179" s="43"/>
      <c r="E1179" s="43"/>
      <c r="F1179" s="43"/>
      <c r="K1179" s="43"/>
      <c r="L1179" s="50"/>
      <c r="M1179" s="50"/>
      <c r="N1179" s="50"/>
      <c r="O1179" s="50"/>
    </row>
    <row r="1180" spans="1:15" s="53" customFormat="1">
      <c r="A1180" s="43"/>
      <c r="B1180" s="43"/>
      <c r="C1180" s="43"/>
      <c r="D1180" s="43"/>
      <c r="E1180" s="43"/>
      <c r="F1180" s="43"/>
      <c r="K1180" s="43"/>
      <c r="L1180" s="50"/>
      <c r="M1180" s="50"/>
      <c r="N1180" s="50"/>
      <c r="O1180" s="50"/>
    </row>
    <row r="1181" spans="1:15" s="53" customFormat="1">
      <c r="A1181" s="43"/>
      <c r="B1181" s="43"/>
      <c r="C1181" s="43"/>
      <c r="D1181" s="43"/>
      <c r="E1181" s="43"/>
      <c r="F1181" s="43"/>
      <c r="K1181" s="43"/>
      <c r="L1181" s="50"/>
      <c r="M1181" s="50"/>
      <c r="N1181" s="50"/>
      <c r="O1181" s="50"/>
    </row>
    <row r="1182" spans="1:15" s="53" customFormat="1">
      <c r="A1182" s="43"/>
      <c r="B1182" s="43"/>
      <c r="C1182" s="43"/>
      <c r="D1182" s="43"/>
      <c r="E1182" s="43"/>
      <c r="F1182" s="43"/>
      <c r="K1182" s="43"/>
      <c r="L1182" s="50"/>
      <c r="M1182" s="50"/>
      <c r="N1182" s="50"/>
      <c r="O1182" s="50"/>
    </row>
    <row r="1183" spans="1:15" s="53" customFormat="1">
      <c r="A1183" s="43"/>
      <c r="B1183" s="43"/>
      <c r="C1183" s="43"/>
      <c r="D1183" s="43"/>
      <c r="E1183" s="43"/>
      <c r="F1183" s="43"/>
      <c r="K1183" s="43"/>
      <c r="L1183" s="50"/>
      <c r="M1183" s="50"/>
      <c r="N1183" s="50"/>
      <c r="O1183" s="50"/>
    </row>
    <row r="1184" spans="1:15" s="53" customFormat="1">
      <c r="A1184" s="43"/>
      <c r="B1184" s="43"/>
      <c r="C1184" s="43"/>
      <c r="D1184" s="43"/>
      <c r="E1184" s="43"/>
      <c r="F1184" s="43"/>
      <c r="K1184" s="43"/>
      <c r="L1184" s="50"/>
      <c r="M1184" s="50"/>
      <c r="N1184" s="50"/>
      <c r="O1184" s="50"/>
    </row>
    <row r="1185" spans="1:15" s="53" customFormat="1">
      <c r="A1185" s="43"/>
      <c r="B1185" s="43"/>
      <c r="C1185" s="43"/>
      <c r="D1185" s="43"/>
      <c r="E1185" s="43"/>
      <c r="F1185" s="43"/>
      <c r="K1185" s="43"/>
      <c r="L1185" s="50"/>
      <c r="M1185" s="50"/>
      <c r="N1185" s="50"/>
      <c r="O1185" s="50"/>
    </row>
    <row r="1186" spans="1:15" s="53" customFormat="1">
      <c r="A1186" s="43"/>
      <c r="B1186" s="43"/>
      <c r="C1186" s="43"/>
      <c r="D1186" s="43"/>
      <c r="E1186" s="43"/>
      <c r="F1186" s="43"/>
      <c r="K1186" s="43"/>
      <c r="L1186" s="50"/>
      <c r="M1186" s="50"/>
      <c r="N1186" s="50"/>
      <c r="O1186" s="50"/>
    </row>
    <row r="1187" spans="1:15" s="53" customFormat="1">
      <c r="A1187" s="43"/>
      <c r="B1187" s="43"/>
      <c r="C1187" s="43"/>
      <c r="D1187" s="43"/>
      <c r="E1187" s="43"/>
      <c r="F1187" s="43"/>
      <c r="K1187" s="43"/>
      <c r="L1187" s="50"/>
      <c r="M1187" s="50"/>
      <c r="N1187" s="50"/>
      <c r="O1187" s="50"/>
    </row>
    <row r="1188" spans="1:15" s="53" customFormat="1">
      <c r="A1188" s="43"/>
      <c r="B1188" s="43"/>
      <c r="C1188" s="43"/>
      <c r="D1188" s="43"/>
      <c r="E1188" s="43"/>
      <c r="F1188" s="43"/>
      <c r="K1188" s="43"/>
      <c r="L1188" s="50"/>
      <c r="M1188" s="50"/>
      <c r="N1188" s="50"/>
      <c r="O1188" s="50"/>
    </row>
    <row r="1189" spans="1:15" s="53" customFormat="1">
      <c r="A1189" s="43"/>
      <c r="B1189" s="43"/>
      <c r="C1189" s="43"/>
      <c r="D1189" s="43"/>
      <c r="E1189" s="43"/>
      <c r="F1189" s="43"/>
      <c r="K1189" s="43"/>
      <c r="L1189" s="50"/>
      <c r="M1189" s="50"/>
      <c r="N1189" s="50"/>
      <c r="O1189" s="50"/>
    </row>
    <row r="1190" spans="1:15" s="53" customFormat="1">
      <c r="A1190" s="43"/>
      <c r="B1190" s="43"/>
      <c r="C1190" s="43"/>
      <c r="D1190" s="43"/>
      <c r="E1190" s="43"/>
      <c r="F1190" s="43"/>
      <c r="K1190" s="43"/>
      <c r="L1190" s="50"/>
      <c r="M1190" s="50"/>
      <c r="N1190" s="50"/>
      <c r="O1190" s="50"/>
    </row>
    <row r="1191" spans="1:15" s="53" customFormat="1">
      <c r="A1191" s="43"/>
      <c r="B1191" s="43"/>
      <c r="C1191" s="43"/>
      <c r="D1191" s="43"/>
      <c r="E1191" s="43"/>
      <c r="F1191" s="43"/>
      <c r="K1191" s="43"/>
      <c r="L1191" s="50"/>
      <c r="M1191" s="50"/>
      <c r="N1191" s="50"/>
      <c r="O1191" s="50"/>
    </row>
    <row r="1192" spans="1:15" s="53" customFormat="1">
      <c r="A1192" s="43"/>
      <c r="B1192" s="43"/>
      <c r="C1192" s="43"/>
      <c r="D1192" s="43"/>
      <c r="E1192" s="43"/>
      <c r="F1192" s="43"/>
      <c r="K1192" s="43"/>
      <c r="L1192" s="50"/>
      <c r="M1192" s="50"/>
      <c r="N1192" s="50"/>
      <c r="O1192" s="50"/>
    </row>
    <row r="1193" spans="1:15" s="53" customFormat="1">
      <c r="A1193" s="43"/>
      <c r="B1193" s="43"/>
      <c r="C1193" s="43"/>
      <c r="D1193" s="43"/>
      <c r="E1193" s="43"/>
      <c r="F1193" s="43"/>
      <c r="K1193" s="43"/>
      <c r="L1193" s="50"/>
      <c r="M1193" s="50"/>
      <c r="N1193" s="50"/>
      <c r="O1193" s="50"/>
    </row>
    <row r="1194" spans="1:15" s="53" customFormat="1">
      <c r="A1194" s="43"/>
      <c r="B1194" s="43"/>
      <c r="C1194" s="43"/>
      <c r="D1194" s="43"/>
      <c r="E1194" s="43"/>
      <c r="F1194" s="43"/>
      <c r="K1194" s="43"/>
      <c r="L1194" s="50"/>
      <c r="M1194" s="50"/>
      <c r="N1194" s="50"/>
      <c r="O1194" s="50"/>
    </row>
    <row r="1195" spans="1:15" s="53" customFormat="1">
      <c r="A1195" s="43"/>
      <c r="B1195" s="43"/>
      <c r="C1195" s="43"/>
      <c r="D1195" s="43"/>
      <c r="E1195" s="43"/>
      <c r="F1195" s="43"/>
      <c r="K1195" s="43"/>
      <c r="L1195" s="50"/>
      <c r="M1195" s="50"/>
      <c r="N1195" s="50"/>
      <c r="O1195" s="50"/>
    </row>
    <row r="1196" spans="1:15" s="53" customFormat="1">
      <c r="A1196" s="43"/>
      <c r="B1196" s="43"/>
      <c r="C1196" s="43"/>
      <c r="D1196" s="43"/>
      <c r="E1196" s="43"/>
      <c r="F1196" s="43"/>
      <c r="K1196" s="43"/>
      <c r="L1196" s="50"/>
      <c r="M1196" s="50"/>
      <c r="N1196" s="50"/>
      <c r="O1196" s="50"/>
    </row>
    <row r="1197" spans="1:15" s="53" customFormat="1">
      <c r="A1197" s="43"/>
      <c r="B1197" s="43"/>
      <c r="C1197" s="43"/>
      <c r="D1197" s="43"/>
      <c r="E1197" s="43"/>
      <c r="F1197" s="43"/>
      <c r="K1197" s="43"/>
      <c r="L1197" s="50"/>
      <c r="M1197" s="50"/>
      <c r="N1197" s="50"/>
      <c r="O1197" s="50"/>
    </row>
    <row r="1198" spans="1:15" s="53" customFormat="1">
      <c r="A1198" s="43"/>
      <c r="B1198" s="43"/>
      <c r="C1198" s="43"/>
      <c r="D1198" s="43"/>
      <c r="E1198" s="43"/>
      <c r="F1198" s="43"/>
      <c r="K1198" s="43"/>
      <c r="L1198" s="50"/>
      <c r="M1198" s="50"/>
      <c r="N1198" s="50"/>
      <c r="O1198" s="50"/>
    </row>
    <row r="1199" spans="1:15" s="53" customFormat="1">
      <c r="A1199" s="43"/>
      <c r="B1199" s="43"/>
      <c r="C1199" s="43"/>
      <c r="D1199" s="43"/>
      <c r="E1199" s="43"/>
      <c r="F1199" s="43"/>
      <c r="K1199" s="43"/>
      <c r="L1199" s="50"/>
      <c r="M1199" s="50"/>
      <c r="N1199" s="50"/>
      <c r="O1199" s="50"/>
    </row>
    <row r="1200" spans="1:15" s="53" customFormat="1">
      <c r="A1200" s="43"/>
      <c r="B1200" s="43"/>
      <c r="C1200" s="43"/>
      <c r="D1200" s="43"/>
      <c r="E1200" s="43"/>
      <c r="F1200" s="43"/>
      <c r="K1200" s="43"/>
      <c r="L1200" s="50"/>
      <c r="M1200" s="50"/>
      <c r="N1200" s="50"/>
      <c r="O1200" s="50"/>
    </row>
    <row r="1201" spans="1:15" s="53" customFormat="1">
      <c r="A1201" s="43"/>
      <c r="B1201" s="43"/>
      <c r="C1201" s="43"/>
      <c r="D1201" s="43"/>
      <c r="E1201" s="43"/>
      <c r="F1201" s="43"/>
      <c r="K1201" s="43"/>
      <c r="L1201" s="50"/>
      <c r="M1201" s="50"/>
      <c r="N1201" s="50"/>
      <c r="O1201" s="50"/>
    </row>
    <row r="1202" spans="1:15" s="53" customFormat="1">
      <c r="A1202" s="43"/>
      <c r="B1202" s="43"/>
      <c r="C1202" s="43"/>
      <c r="D1202" s="43"/>
      <c r="E1202" s="43"/>
      <c r="F1202" s="43"/>
      <c r="K1202" s="43"/>
      <c r="L1202" s="50"/>
      <c r="M1202" s="50"/>
      <c r="N1202" s="50"/>
      <c r="O1202" s="50"/>
    </row>
    <row r="1203" spans="1:15" s="53" customFormat="1">
      <c r="A1203" s="43"/>
      <c r="B1203" s="43"/>
      <c r="C1203" s="43"/>
      <c r="D1203" s="43"/>
      <c r="E1203" s="43"/>
      <c r="F1203" s="43"/>
      <c r="K1203" s="43"/>
      <c r="L1203" s="50"/>
      <c r="M1203" s="50"/>
      <c r="N1203" s="50"/>
      <c r="O1203" s="50"/>
    </row>
    <row r="1204" spans="1:15" s="92" customFormat="1">
      <c r="A1204" s="43"/>
      <c r="B1204" s="43"/>
      <c r="C1204" s="43"/>
      <c r="D1204" s="43"/>
      <c r="E1204" s="43"/>
      <c r="F1204" s="43"/>
      <c r="G1204" s="53"/>
      <c r="H1204" s="53"/>
      <c r="I1204" s="53"/>
      <c r="J1204" s="53"/>
      <c r="K1204" s="43"/>
      <c r="L1204" s="50"/>
      <c r="M1204" s="50"/>
      <c r="N1204" s="50"/>
      <c r="O1204" s="50"/>
    </row>
    <row r="1205" spans="1:15" s="92" customFormat="1">
      <c r="A1205" s="43"/>
      <c r="B1205" s="43"/>
      <c r="C1205" s="43"/>
      <c r="D1205" s="43"/>
      <c r="E1205" s="43"/>
      <c r="F1205" s="43"/>
      <c r="G1205" s="53"/>
      <c r="H1205" s="53"/>
      <c r="I1205" s="53"/>
      <c r="J1205" s="53"/>
      <c r="K1205" s="43"/>
      <c r="L1205" s="50"/>
      <c r="M1205" s="50"/>
      <c r="N1205" s="50"/>
      <c r="O1205" s="50"/>
    </row>
    <row r="1206" spans="1:15" s="92" customFormat="1">
      <c r="A1206" s="43"/>
      <c r="B1206" s="43"/>
      <c r="C1206" s="43"/>
      <c r="D1206" s="43"/>
      <c r="E1206" s="43"/>
      <c r="F1206" s="43"/>
      <c r="G1206" s="53"/>
      <c r="H1206" s="53"/>
      <c r="I1206" s="53"/>
      <c r="J1206" s="53"/>
      <c r="K1206" s="43"/>
      <c r="L1206" s="50"/>
      <c r="M1206" s="50"/>
      <c r="N1206" s="50"/>
      <c r="O1206" s="50"/>
    </row>
    <row r="1207" spans="1:15" s="92" customFormat="1">
      <c r="A1207" s="43"/>
      <c r="B1207" s="43"/>
      <c r="C1207" s="43"/>
      <c r="D1207" s="43"/>
      <c r="E1207" s="43"/>
      <c r="F1207" s="43"/>
      <c r="G1207" s="53"/>
      <c r="H1207" s="53"/>
      <c r="I1207" s="53"/>
      <c r="J1207" s="53"/>
      <c r="K1207" s="43"/>
      <c r="L1207" s="50"/>
      <c r="M1207" s="50"/>
      <c r="N1207" s="50"/>
      <c r="O1207" s="50"/>
    </row>
    <row r="1208" spans="1:15" s="92" customFormat="1">
      <c r="A1208" s="43"/>
      <c r="B1208" s="43"/>
      <c r="C1208" s="43"/>
      <c r="D1208" s="43"/>
      <c r="E1208" s="43"/>
      <c r="F1208" s="43"/>
      <c r="G1208" s="53"/>
      <c r="H1208" s="53"/>
      <c r="I1208" s="53"/>
      <c r="J1208" s="53"/>
      <c r="K1208" s="43"/>
      <c r="L1208" s="50"/>
      <c r="M1208" s="50"/>
      <c r="N1208" s="50"/>
      <c r="O1208" s="50"/>
    </row>
    <row r="1209" spans="1:15" s="92" customFormat="1">
      <c r="A1209" s="43"/>
      <c r="B1209" s="43"/>
      <c r="C1209" s="43"/>
      <c r="D1209" s="43"/>
      <c r="E1209" s="43"/>
      <c r="F1209" s="43"/>
      <c r="G1209" s="53"/>
      <c r="H1209" s="53"/>
      <c r="I1209" s="53"/>
      <c r="J1209" s="53"/>
      <c r="K1209" s="43"/>
      <c r="L1209" s="50"/>
      <c r="M1209" s="50"/>
      <c r="N1209" s="50"/>
      <c r="O1209" s="50"/>
    </row>
    <row r="1210" spans="1:15" s="92" customFormat="1">
      <c r="A1210" s="43"/>
      <c r="B1210" s="43"/>
      <c r="C1210" s="43"/>
      <c r="D1210" s="43"/>
      <c r="E1210" s="43"/>
      <c r="F1210" s="43"/>
      <c r="G1210" s="53"/>
      <c r="H1210" s="53"/>
      <c r="I1210" s="53"/>
      <c r="J1210" s="53"/>
      <c r="K1210" s="43"/>
      <c r="L1210" s="50"/>
      <c r="M1210" s="50"/>
      <c r="N1210" s="50"/>
      <c r="O1210" s="50"/>
    </row>
    <row r="1211" spans="1:15" s="92" customFormat="1">
      <c r="A1211" s="43"/>
      <c r="B1211" s="43"/>
      <c r="C1211" s="43"/>
      <c r="D1211" s="43"/>
      <c r="E1211" s="43"/>
      <c r="F1211" s="43"/>
      <c r="G1211" s="53"/>
      <c r="H1211" s="53"/>
      <c r="I1211" s="53"/>
      <c r="J1211" s="53"/>
      <c r="K1211" s="43"/>
      <c r="L1211" s="50"/>
      <c r="M1211" s="50"/>
      <c r="N1211" s="50"/>
      <c r="O1211" s="50"/>
    </row>
    <row r="1212" spans="1:15" s="92" customFormat="1">
      <c r="A1212" s="43"/>
      <c r="B1212" s="43"/>
      <c r="C1212" s="43"/>
      <c r="D1212" s="43"/>
      <c r="E1212" s="43"/>
      <c r="F1212" s="43"/>
      <c r="G1212" s="53"/>
      <c r="H1212" s="53"/>
      <c r="I1212" s="53"/>
      <c r="J1212" s="53"/>
      <c r="K1212" s="43"/>
      <c r="L1212" s="50"/>
      <c r="M1212" s="50"/>
      <c r="N1212" s="50"/>
      <c r="O1212" s="50"/>
    </row>
    <row r="1213" spans="1:15" s="92" customFormat="1">
      <c r="A1213" s="43"/>
      <c r="B1213" s="43"/>
      <c r="C1213" s="43"/>
      <c r="D1213" s="43"/>
      <c r="E1213" s="43"/>
      <c r="F1213" s="43"/>
      <c r="G1213" s="53"/>
      <c r="H1213" s="53"/>
      <c r="I1213" s="53"/>
      <c r="J1213" s="53"/>
      <c r="K1213" s="43"/>
      <c r="L1213" s="50"/>
      <c r="M1213" s="50"/>
      <c r="N1213" s="50"/>
      <c r="O1213" s="50"/>
    </row>
    <row r="1214" spans="1:15" s="92" customFormat="1">
      <c r="A1214" s="43"/>
      <c r="B1214" s="43"/>
      <c r="C1214" s="43"/>
      <c r="D1214" s="43"/>
      <c r="E1214" s="43"/>
      <c r="F1214" s="43"/>
      <c r="G1214" s="53"/>
      <c r="H1214" s="53"/>
      <c r="I1214" s="53"/>
      <c r="J1214" s="53"/>
      <c r="K1214" s="43"/>
      <c r="L1214" s="50"/>
      <c r="M1214" s="50"/>
      <c r="N1214" s="50"/>
      <c r="O1214" s="50"/>
    </row>
    <row r="1215" spans="1:15" s="92" customFormat="1">
      <c r="A1215" s="43"/>
      <c r="B1215" s="43"/>
      <c r="C1215" s="43"/>
      <c r="D1215" s="43"/>
      <c r="E1215" s="43"/>
      <c r="F1215" s="43"/>
      <c r="G1215" s="53"/>
      <c r="H1215" s="53"/>
      <c r="I1215" s="53"/>
      <c r="J1215" s="53"/>
      <c r="K1215" s="43"/>
      <c r="L1215" s="50"/>
      <c r="M1215" s="50"/>
      <c r="N1215" s="50"/>
      <c r="O1215" s="50"/>
    </row>
    <row r="1216" spans="1:15" s="92" customFormat="1">
      <c r="A1216" s="43"/>
      <c r="B1216" s="43"/>
      <c r="C1216" s="43"/>
      <c r="D1216" s="43"/>
      <c r="E1216" s="43"/>
      <c r="F1216" s="43"/>
      <c r="G1216" s="53"/>
      <c r="H1216" s="53"/>
      <c r="I1216" s="53"/>
      <c r="J1216" s="53"/>
      <c r="K1216" s="43"/>
      <c r="L1216" s="50"/>
      <c r="M1216" s="50"/>
      <c r="N1216" s="50"/>
      <c r="O1216" s="50"/>
    </row>
    <row r="1217" spans="1:15" s="92" customFormat="1">
      <c r="A1217" s="43"/>
      <c r="B1217" s="43"/>
      <c r="C1217" s="43"/>
      <c r="D1217" s="43"/>
      <c r="E1217" s="43"/>
      <c r="F1217" s="43"/>
      <c r="G1217" s="53"/>
      <c r="H1217" s="53"/>
      <c r="I1217" s="53"/>
      <c r="J1217" s="53"/>
      <c r="K1217" s="43"/>
      <c r="L1217" s="50"/>
      <c r="M1217" s="50"/>
      <c r="N1217" s="50"/>
      <c r="O1217" s="50"/>
    </row>
    <row r="1218" spans="1:15" s="92" customFormat="1">
      <c r="A1218" s="43"/>
      <c r="B1218" s="43"/>
      <c r="C1218" s="43"/>
      <c r="D1218" s="43"/>
      <c r="E1218" s="43"/>
      <c r="F1218" s="43"/>
      <c r="G1218" s="53"/>
      <c r="H1218" s="53"/>
      <c r="I1218" s="53"/>
      <c r="J1218" s="53"/>
      <c r="K1218" s="43"/>
      <c r="L1218" s="50"/>
      <c r="M1218" s="50"/>
      <c r="N1218" s="50"/>
      <c r="O1218" s="50"/>
    </row>
    <row r="1219" spans="1:15" s="92" customFormat="1">
      <c r="A1219" s="43"/>
      <c r="B1219" s="43"/>
      <c r="C1219" s="43"/>
      <c r="D1219" s="43"/>
      <c r="E1219" s="43"/>
      <c r="F1219" s="43"/>
      <c r="G1219" s="53"/>
      <c r="H1219" s="53"/>
      <c r="I1219" s="53"/>
      <c r="J1219" s="53"/>
      <c r="K1219" s="43"/>
      <c r="L1219" s="50"/>
      <c r="M1219" s="50"/>
      <c r="N1219" s="50"/>
      <c r="O1219" s="50"/>
    </row>
    <row r="1230" spans="1:15">
      <c r="A1230" s="96"/>
    </row>
    <row r="1236" spans="1:15" s="92" customFormat="1">
      <c r="A1236" s="43"/>
      <c r="B1236" s="43"/>
      <c r="C1236" s="43"/>
      <c r="D1236" s="43"/>
      <c r="E1236" s="43"/>
      <c r="F1236" s="43"/>
      <c r="G1236" s="53"/>
      <c r="H1236" s="53"/>
      <c r="I1236" s="53"/>
      <c r="J1236" s="53"/>
      <c r="K1236" s="43"/>
      <c r="L1236" s="50"/>
      <c r="M1236" s="50"/>
      <c r="N1236" s="50"/>
      <c r="O1236" s="50"/>
    </row>
    <row r="1237" spans="1:15" s="92" customFormat="1">
      <c r="A1237" s="43"/>
      <c r="B1237" s="43"/>
      <c r="C1237" s="43"/>
      <c r="D1237" s="43"/>
      <c r="E1237" s="43"/>
      <c r="F1237" s="43"/>
      <c r="G1237" s="53"/>
      <c r="H1237" s="53"/>
      <c r="I1237" s="53"/>
      <c r="J1237" s="53"/>
      <c r="K1237" s="43"/>
      <c r="L1237" s="50"/>
      <c r="M1237" s="50"/>
      <c r="N1237" s="50"/>
      <c r="O1237" s="50"/>
    </row>
    <row r="1238" spans="1:15" s="92" customFormat="1">
      <c r="A1238" s="43"/>
      <c r="B1238" s="43"/>
      <c r="C1238" s="43"/>
      <c r="D1238" s="43"/>
      <c r="E1238" s="43"/>
      <c r="F1238" s="43"/>
      <c r="G1238" s="53"/>
      <c r="H1238" s="53"/>
      <c r="I1238" s="53"/>
      <c r="J1238" s="53"/>
      <c r="K1238" s="43"/>
      <c r="L1238" s="50"/>
      <c r="M1238" s="50"/>
      <c r="N1238" s="50"/>
      <c r="O1238" s="50"/>
    </row>
    <row r="1239" spans="1:15" s="92" customFormat="1">
      <c r="A1239" s="43"/>
      <c r="B1239" s="43"/>
      <c r="C1239" s="43"/>
      <c r="D1239" s="43"/>
      <c r="E1239" s="43"/>
      <c r="F1239" s="43"/>
      <c r="G1239" s="53"/>
      <c r="H1239" s="53"/>
      <c r="I1239" s="53"/>
      <c r="J1239" s="53"/>
      <c r="K1239" s="43"/>
      <c r="L1239" s="50"/>
      <c r="M1239" s="50"/>
      <c r="N1239" s="50"/>
      <c r="O1239" s="50"/>
    </row>
    <row r="1240" spans="1:15" s="92" customFormat="1">
      <c r="A1240" s="43"/>
      <c r="B1240" s="43"/>
      <c r="C1240" s="43"/>
      <c r="D1240" s="43"/>
      <c r="E1240" s="43"/>
      <c r="F1240" s="43"/>
      <c r="G1240" s="53"/>
      <c r="H1240" s="53"/>
      <c r="I1240" s="53"/>
      <c r="J1240" s="53"/>
      <c r="K1240" s="43"/>
      <c r="L1240" s="50"/>
      <c r="M1240" s="50"/>
      <c r="N1240" s="50"/>
      <c r="O1240" s="50"/>
    </row>
    <row r="1241" spans="1:15" s="92" customFormat="1">
      <c r="A1241" s="43"/>
      <c r="B1241" s="43"/>
      <c r="C1241" s="43"/>
      <c r="D1241" s="43"/>
      <c r="E1241" s="43"/>
      <c r="F1241" s="43"/>
      <c r="G1241" s="53"/>
      <c r="H1241" s="53"/>
      <c r="I1241" s="53"/>
      <c r="J1241" s="53"/>
      <c r="K1241" s="43"/>
      <c r="L1241" s="50"/>
      <c r="M1241" s="50"/>
      <c r="N1241" s="50"/>
      <c r="O1241" s="50"/>
    </row>
    <row r="1242" spans="1:15" s="92" customFormat="1">
      <c r="A1242" s="43"/>
      <c r="B1242" s="43"/>
      <c r="C1242" s="43"/>
      <c r="D1242" s="43"/>
      <c r="E1242" s="43"/>
      <c r="F1242" s="43"/>
      <c r="G1242" s="53"/>
      <c r="H1242" s="53"/>
      <c r="I1242" s="53"/>
      <c r="J1242" s="53"/>
      <c r="K1242" s="43"/>
      <c r="L1242" s="50"/>
      <c r="M1242" s="50"/>
      <c r="N1242" s="50"/>
      <c r="O1242" s="50"/>
    </row>
    <row r="1243" spans="1:15" s="92" customFormat="1">
      <c r="A1243" s="43"/>
      <c r="B1243" s="43"/>
      <c r="C1243" s="43"/>
      <c r="D1243" s="43"/>
      <c r="E1243" s="43"/>
      <c r="F1243" s="43"/>
      <c r="G1243" s="53"/>
      <c r="H1243" s="53"/>
      <c r="I1243" s="53"/>
      <c r="J1243" s="53"/>
      <c r="K1243" s="43"/>
      <c r="L1243" s="50"/>
      <c r="M1243" s="50"/>
      <c r="N1243" s="50"/>
      <c r="O1243" s="50"/>
    </row>
    <row r="1244" spans="1:15" s="92" customFormat="1">
      <c r="A1244" s="43"/>
      <c r="B1244" s="43"/>
      <c r="C1244" s="43"/>
      <c r="D1244" s="43"/>
      <c r="E1244" s="43"/>
      <c r="F1244" s="43"/>
      <c r="G1244" s="53"/>
      <c r="H1244" s="53"/>
      <c r="I1244" s="53"/>
      <c r="J1244" s="53"/>
      <c r="K1244" s="43"/>
      <c r="L1244" s="50"/>
      <c r="M1244" s="50"/>
      <c r="N1244" s="50"/>
      <c r="O1244" s="50"/>
    </row>
    <row r="1245" spans="1:15" s="92" customFormat="1">
      <c r="A1245" s="43"/>
      <c r="B1245" s="43"/>
      <c r="C1245" s="43"/>
      <c r="D1245" s="43"/>
      <c r="E1245" s="43"/>
      <c r="F1245" s="43"/>
      <c r="G1245" s="53"/>
      <c r="H1245" s="53"/>
      <c r="I1245" s="53"/>
      <c r="J1245" s="53"/>
      <c r="K1245" s="43"/>
      <c r="L1245" s="50"/>
      <c r="M1245" s="50"/>
      <c r="N1245" s="50"/>
      <c r="O1245" s="50"/>
    </row>
    <row r="1246" spans="1:15" s="92" customFormat="1">
      <c r="A1246" s="43"/>
      <c r="B1246" s="43"/>
      <c r="C1246" s="43"/>
      <c r="D1246" s="43"/>
      <c r="E1246" s="43"/>
      <c r="F1246" s="43"/>
      <c r="G1246" s="53"/>
      <c r="H1246" s="53"/>
      <c r="I1246" s="53"/>
      <c r="J1246" s="53"/>
      <c r="K1246" s="43"/>
      <c r="L1246" s="50"/>
      <c r="M1246" s="50"/>
      <c r="N1246" s="50"/>
      <c r="O1246" s="50"/>
    </row>
    <row r="1247" spans="1:15" s="92" customFormat="1">
      <c r="A1247" s="43"/>
      <c r="B1247" s="43"/>
      <c r="C1247" s="43"/>
      <c r="D1247" s="43"/>
      <c r="E1247" s="43"/>
      <c r="F1247" s="43"/>
      <c r="G1247" s="53"/>
      <c r="H1247" s="53"/>
      <c r="I1247" s="53"/>
      <c r="J1247" s="53"/>
      <c r="K1247" s="43"/>
      <c r="L1247" s="50"/>
      <c r="M1247" s="50"/>
      <c r="N1247" s="50"/>
      <c r="O1247" s="50"/>
    </row>
    <row r="1248" spans="1:15" s="92" customFormat="1">
      <c r="A1248" s="43"/>
      <c r="B1248" s="43"/>
      <c r="C1248" s="43"/>
      <c r="D1248" s="43"/>
      <c r="E1248" s="43"/>
      <c r="F1248" s="43"/>
      <c r="G1248" s="53"/>
      <c r="H1248" s="53"/>
      <c r="I1248" s="53"/>
      <c r="J1248" s="53"/>
      <c r="K1248" s="43"/>
      <c r="L1248" s="50"/>
      <c r="M1248" s="50"/>
      <c r="N1248" s="50"/>
      <c r="O1248" s="50"/>
    </row>
    <row r="1249" spans="1:15" s="92" customFormat="1">
      <c r="A1249" s="43"/>
      <c r="B1249" s="43"/>
      <c r="C1249" s="43"/>
      <c r="D1249" s="43"/>
      <c r="E1249" s="43"/>
      <c r="F1249" s="43"/>
      <c r="G1249" s="53"/>
      <c r="H1249" s="53"/>
      <c r="I1249" s="53"/>
      <c r="J1249" s="53"/>
      <c r="K1249" s="43"/>
      <c r="L1249" s="50"/>
      <c r="M1249" s="50"/>
      <c r="N1249" s="50"/>
      <c r="O1249" s="50"/>
    </row>
    <row r="1250" spans="1:15" s="92" customFormat="1">
      <c r="A1250" s="43"/>
      <c r="B1250" s="43"/>
      <c r="C1250" s="43"/>
      <c r="D1250" s="43"/>
      <c r="E1250" s="43"/>
      <c r="F1250" s="43"/>
      <c r="G1250" s="53"/>
      <c r="H1250" s="53"/>
      <c r="I1250" s="53"/>
      <c r="J1250" s="53"/>
      <c r="K1250" s="43"/>
      <c r="L1250" s="50"/>
      <c r="M1250" s="50"/>
      <c r="N1250" s="50"/>
      <c r="O1250" s="50"/>
    </row>
    <row r="1251" spans="1:15" s="92" customFormat="1">
      <c r="A1251" s="43"/>
      <c r="B1251" s="43"/>
      <c r="C1251" s="43"/>
      <c r="D1251" s="43"/>
      <c r="E1251" s="43"/>
      <c r="F1251" s="43"/>
      <c r="G1251" s="53"/>
      <c r="H1251" s="53"/>
      <c r="I1251" s="53"/>
      <c r="J1251" s="53"/>
      <c r="K1251" s="43"/>
      <c r="L1251" s="50"/>
      <c r="M1251" s="50"/>
      <c r="N1251" s="50"/>
      <c r="O1251" s="50"/>
    </row>
    <row r="1252" spans="1:15" s="92" customFormat="1">
      <c r="A1252" s="43"/>
      <c r="B1252" s="43"/>
      <c r="C1252" s="43"/>
      <c r="D1252" s="43"/>
      <c r="E1252" s="43"/>
      <c r="F1252" s="43"/>
      <c r="G1252" s="53"/>
      <c r="H1252" s="53"/>
      <c r="I1252" s="53"/>
      <c r="J1252" s="53"/>
      <c r="K1252" s="43"/>
      <c r="L1252" s="50"/>
      <c r="M1252" s="50"/>
      <c r="N1252" s="50"/>
      <c r="O1252" s="50"/>
    </row>
    <row r="1253" spans="1:15" s="92" customFormat="1">
      <c r="A1253" s="43"/>
      <c r="B1253" s="43"/>
      <c r="C1253" s="43"/>
      <c r="D1253" s="43"/>
      <c r="E1253" s="43"/>
      <c r="F1253" s="43"/>
      <c r="G1253" s="53"/>
      <c r="H1253" s="53"/>
      <c r="I1253" s="53"/>
      <c r="J1253" s="53"/>
      <c r="K1253" s="43"/>
      <c r="L1253" s="50"/>
      <c r="M1253" s="50"/>
      <c r="N1253" s="50"/>
      <c r="O1253" s="50"/>
    </row>
    <row r="1254" spans="1:15" s="92" customFormat="1">
      <c r="A1254" s="43"/>
      <c r="B1254" s="43"/>
      <c r="C1254" s="43"/>
      <c r="D1254" s="43"/>
      <c r="E1254" s="43"/>
      <c r="F1254" s="43"/>
      <c r="G1254" s="53"/>
      <c r="H1254" s="53"/>
      <c r="I1254" s="53"/>
      <c r="J1254" s="53"/>
      <c r="K1254" s="43"/>
      <c r="L1254" s="50"/>
      <c r="M1254" s="50"/>
      <c r="N1254" s="50"/>
      <c r="O1254" s="50"/>
    </row>
    <row r="1255" spans="1:15" s="92" customFormat="1">
      <c r="A1255" s="43"/>
      <c r="B1255" s="43"/>
      <c r="C1255" s="43"/>
      <c r="D1255" s="43"/>
      <c r="E1255" s="43"/>
      <c r="F1255" s="43"/>
      <c r="G1255" s="53"/>
      <c r="H1255" s="53"/>
      <c r="I1255" s="53"/>
      <c r="J1255" s="53"/>
      <c r="K1255" s="43"/>
      <c r="L1255" s="50"/>
      <c r="M1255" s="50"/>
      <c r="N1255" s="50"/>
      <c r="O1255" s="50"/>
    </row>
    <row r="1256" spans="1:15" s="92" customFormat="1">
      <c r="A1256" s="43"/>
      <c r="B1256" s="43"/>
      <c r="C1256" s="43"/>
      <c r="D1256" s="43"/>
      <c r="E1256" s="43"/>
      <c r="F1256" s="43"/>
      <c r="G1256" s="53"/>
      <c r="H1256" s="53"/>
      <c r="I1256" s="53"/>
      <c r="J1256" s="53"/>
      <c r="K1256" s="43"/>
      <c r="L1256" s="50"/>
      <c r="M1256" s="50"/>
      <c r="N1256" s="50"/>
      <c r="O1256" s="50"/>
    </row>
    <row r="1257" spans="1:15" s="92" customFormat="1">
      <c r="A1257" s="43"/>
      <c r="B1257" s="43"/>
      <c r="C1257" s="43"/>
      <c r="D1257" s="43"/>
      <c r="E1257" s="43"/>
      <c r="F1257" s="43"/>
      <c r="G1257" s="53"/>
      <c r="H1257" s="53"/>
      <c r="I1257" s="53"/>
      <c r="J1257" s="53"/>
      <c r="K1257" s="43"/>
      <c r="L1257" s="50"/>
      <c r="M1257" s="50"/>
      <c r="N1257" s="50"/>
      <c r="O1257" s="50"/>
    </row>
    <row r="1258" spans="1:15" s="92" customFormat="1">
      <c r="A1258" s="43"/>
      <c r="B1258" s="43"/>
      <c r="C1258" s="43"/>
      <c r="D1258" s="43"/>
      <c r="E1258" s="43"/>
      <c r="F1258" s="43"/>
      <c r="G1258" s="53"/>
      <c r="H1258" s="53"/>
      <c r="I1258" s="53"/>
      <c r="J1258" s="53"/>
      <c r="K1258" s="43"/>
      <c r="L1258" s="50"/>
      <c r="M1258" s="50"/>
      <c r="N1258" s="50"/>
      <c r="O1258" s="50"/>
    </row>
    <row r="1259" spans="1:15" s="92" customFormat="1">
      <c r="A1259" s="43"/>
      <c r="B1259" s="43"/>
      <c r="C1259" s="43"/>
      <c r="D1259" s="43"/>
      <c r="E1259" s="43"/>
      <c r="F1259" s="43"/>
      <c r="G1259" s="53"/>
      <c r="H1259" s="53"/>
      <c r="I1259" s="53"/>
      <c r="J1259" s="53"/>
      <c r="K1259" s="43"/>
      <c r="L1259" s="50"/>
      <c r="M1259" s="50"/>
      <c r="N1259" s="50"/>
      <c r="O1259" s="50"/>
    </row>
    <row r="1260" spans="1:15" s="92" customFormat="1">
      <c r="A1260" s="43"/>
      <c r="B1260" s="43"/>
      <c r="C1260" s="43"/>
      <c r="D1260" s="43"/>
      <c r="E1260" s="43"/>
      <c r="F1260" s="43"/>
      <c r="G1260" s="53"/>
      <c r="H1260" s="53"/>
      <c r="I1260" s="53"/>
      <c r="J1260" s="53"/>
      <c r="K1260" s="43"/>
      <c r="L1260" s="50"/>
      <c r="M1260" s="50"/>
      <c r="N1260" s="50"/>
      <c r="O1260" s="50"/>
    </row>
    <row r="1261" spans="1:15" s="92" customFormat="1">
      <c r="A1261" s="43"/>
      <c r="B1261" s="43"/>
      <c r="C1261" s="43"/>
      <c r="D1261" s="43"/>
      <c r="E1261" s="43"/>
      <c r="F1261" s="43"/>
      <c r="G1261" s="53"/>
      <c r="H1261" s="53"/>
      <c r="I1261" s="53"/>
      <c r="J1261" s="53"/>
      <c r="K1261" s="43"/>
      <c r="L1261" s="50"/>
      <c r="M1261" s="50"/>
      <c r="N1261" s="50"/>
      <c r="O1261" s="50"/>
    </row>
    <row r="1262" spans="1:15" s="92" customFormat="1">
      <c r="A1262" s="43"/>
      <c r="B1262" s="43"/>
      <c r="C1262" s="43"/>
      <c r="D1262" s="43"/>
      <c r="E1262" s="43"/>
      <c r="F1262" s="43"/>
      <c r="G1262" s="53"/>
      <c r="H1262" s="53"/>
      <c r="I1262" s="53"/>
      <c r="J1262" s="53"/>
      <c r="K1262" s="43"/>
      <c r="L1262" s="50"/>
      <c r="M1262" s="50"/>
      <c r="N1262" s="50"/>
      <c r="O1262" s="50"/>
    </row>
    <row r="1263" spans="1:15" s="92" customFormat="1">
      <c r="A1263" s="43"/>
      <c r="B1263" s="43"/>
      <c r="C1263" s="43"/>
      <c r="D1263" s="43"/>
      <c r="E1263" s="43"/>
      <c r="F1263" s="43"/>
      <c r="G1263" s="53"/>
      <c r="H1263" s="53"/>
      <c r="I1263" s="53"/>
      <c r="J1263" s="53"/>
      <c r="K1263" s="43"/>
      <c r="L1263" s="50"/>
      <c r="M1263" s="50"/>
      <c r="N1263" s="50"/>
      <c r="O1263" s="50"/>
    </row>
    <row r="1264" spans="1:15" s="92" customFormat="1">
      <c r="A1264" s="43"/>
      <c r="B1264" s="43"/>
      <c r="C1264" s="43"/>
      <c r="D1264" s="43"/>
      <c r="E1264" s="43"/>
      <c r="F1264" s="43"/>
      <c r="G1264" s="53"/>
      <c r="H1264" s="53"/>
      <c r="I1264" s="53"/>
      <c r="J1264" s="53"/>
      <c r="K1264" s="43"/>
      <c r="L1264" s="50"/>
      <c r="M1264" s="50"/>
      <c r="N1264" s="50"/>
      <c r="O1264" s="50"/>
    </row>
    <row r="1265" spans="1:15" s="92" customFormat="1">
      <c r="A1265" s="43"/>
      <c r="B1265" s="43"/>
      <c r="C1265" s="43"/>
      <c r="D1265" s="43"/>
      <c r="E1265" s="43"/>
      <c r="F1265" s="43"/>
      <c r="G1265" s="53"/>
      <c r="H1265" s="53"/>
      <c r="I1265" s="53"/>
      <c r="J1265" s="53"/>
      <c r="K1265" s="43"/>
      <c r="L1265" s="50"/>
      <c r="M1265" s="50"/>
      <c r="N1265" s="50"/>
      <c r="O1265" s="50"/>
    </row>
    <row r="1266" spans="1:15" s="92" customFormat="1">
      <c r="A1266" s="43"/>
      <c r="B1266" s="43"/>
      <c r="C1266" s="43"/>
      <c r="D1266" s="43"/>
      <c r="E1266" s="43"/>
      <c r="F1266" s="43"/>
      <c r="G1266" s="53"/>
      <c r="H1266" s="53"/>
      <c r="I1266" s="53"/>
      <c r="J1266" s="53"/>
      <c r="K1266" s="43"/>
      <c r="L1266" s="50"/>
      <c r="M1266" s="50"/>
      <c r="N1266" s="50"/>
      <c r="O1266" s="50"/>
    </row>
    <row r="1267" spans="1:15" s="92" customFormat="1">
      <c r="A1267" s="43"/>
      <c r="B1267" s="43"/>
      <c r="C1267" s="43"/>
      <c r="D1267" s="43"/>
      <c r="E1267" s="43"/>
      <c r="F1267" s="43"/>
      <c r="G1267" s="53"/>
      <c r="H1267" s="53"/>
      <c r="I1267" s="53"/>
      <c r="J1267" s="53"/>
      <c r="K1267" s="43"/>
      <c r="L1267" s="50"/>
      <c r="M1267" s="50"/>
      <c r="N1267" s="50"/>
      <c r="O1267" s="50"/>
    </row>
    <row r="1268" spans="1:15" s="92" customFormat="1">
      <c r="A1268" s="43"/>
      <c r="B1268" s="43"/>
      <c r="C1268" s="43"/>
      <c r="D1268" s="43"/>
      <c r="E1268" s="43"/>
      <c r="F1268" s="43"/>
      <c r="G1268" s="53"/>
      <c r="H1268" s="53"/>
      <c r="I1268" s="53"/>
      <c r="J1268" s="53"/>
      <c r="K1268" s="43"/>
      <c r="L1268" s="50"/>
      <c r="M1268" s="50"/>
      <c r="N1268" s="50"/>
      <c r="O1268" s="50"/>
    </row>
    <row r="1269" spans="1:15" s="92" customFormat="1">
      <c r="A1269" s="43"/>
      <c r="B1269" s="43"/>
      <c r="C1269" s="43"/>
      <c r="D1269" s="43"/>
      <c r="E1269" s="43"/>
      <c r="F1269" s="43"/>
      <c r="G1269" s="53"/>
      <c r="H1269" s="53"/>
      <c r="I1269" s="53"/>
      <c r="J1269" s="53"/>
      <c r="K1269" s="43"/>
      <c r="L1269" s="50"/>
      <c r="M1269" s="50"/>
      <c r="N1269" s="50"/>
      <c r="O1269" s="50"/>
    </row>
    <row r="1270" spans="1:15" s="92" customFormat="1">
      <c r="A1270" s="43"/>
      <c r="B1270" s="43"/>
      <c r="C1270" s="43"/>
      <c r="D1270" s="43"/>
      <c r="E1270" s="43"/>
      <c r="F1270" s="43"/>
      <c r="G1270" s="53"/>
      <c r="H1270" s="53"/>
      <c r="I1270" s="53"/>
      <c r="J1270" s="53"/>
      <c r="K1270" s="43"/>
      <c r="L1270" s="50"/>
      <c r="M1270" s="50"/>
      <c r="N1270" s="50"/>
      <c r="O1270" s="50"/>
    </row>
    <row r="1271" spans="1:15" s="92" customFormat="1">
      <c r="A1271" s="43"/>
      <c r="B1271" s="43"/>
      <c r="C1271" s="43"/>
      <c r="D1271" s="43"/>
      <c r="E1271" s="43"/>
      <c r="F1271" s="43"/>
      <c r="G1271" s="53"/>
      <c r="H1271" s="53"/>
      <c r="I1271" s="53"/>
      <c r="J1271" s="53"/>
      <c r="K1271" s="43"/>
      <c r="L1271" s="50"/>
      <c r="M1271" s="50"/>
      <c r="N1271" s="50"/>
      <c r="O1271" s="50"/>
    </row>
    <row r="1272" spans="1:15" s="92" customFormat="1">
      <c r="A1272" s="43"/>
      <c r="B1272" s="43"/>
      <c r="C1272" s="43"/>
      <c r="D1272" s="43"/>
      <c r="E1272" s="43"/>
      <c r="F1272" s="43"/>
      <c r="G1272" s="53"/>
      <c r="H1272" s="53"/>
      <c r="I1272" s="53"/>
      <c r="J1272" s="53"/>
      <c r="K1272" s="43"/>
      <c r="L1272" s="50"/>
      <c r="M1272" s="50"/>
      <c r="N1272" s="50"/>
      <c r="O1272" s="50"/>
    </row>
    <row r="1273" spans="1:15" s="92" customFormat="1">
      <c r="A1273" s="43"/>
      <c r="B1273" s="43"/>
      <c r="C1273" s="43"/>
      <c r="D1273" s="43"/>
      <c r="E1273" s="43"/>
      <c r="F1273" s="43"/>
      <c r="G1273" s="53"/>
      <c r="H1273" s="53"/>
      <c r="I1273" s="53"/>
      <c r="J1273" s="53"/>
      <c r="K1273" s="43"/>
      <c r="L1273" s="50"/>
      <c r="M1273" s="50"/>
      <c r="N1273" s="50"/>
      <c r="O1273" s="50"/>
    </row>
    <row r="1274" spans="1:15" s="92" customFormat="1">
      <c r="A1274" s="43"/>
      <c r="B1274" s="43"/>
      <c r="C1274" s="43"/>
      <c r="D1274" s="43"/>
      <c r="E1274" s="43"/>
      <c r="F1274" s="43"/>
      <c r="G1274" s="53"/>
      <c r="H1274" s="53"/>
      <c r="I1274" s="53"/>
      <c r="J1274" s="53"/>
      <c r="K1274" s="43"/>
      <c r="L1274" s="50"/>
      <c r="M1274" s="50"/>
      <c r="N1274" s="50"/>
      <c r="O1274" s="50"/>
    </row>
    <row r="1275" spans="1:15" s="92" customFormat="1">
      <c r="A1275" s="43"/>
      <c r="B1275" s="43"/>
      <c r="C1275" s="43"/>
      <c r="D1275" s="43"/>
      <c r="E1275" s="43"/>
      <c r="F1275" s="43"/>
      <c r="G1275" s="53"/>
      <c r="H1275" s="53"/>
      <c r="I1275" s="53"/>
      <c r="J1275" s="53"/>
      <c r="K1275" s="43"/>
      <c r="L1275" s="50"/>
      <c r="M1275" s="50"/>
      <c r="N1275" s="50"/>
      <c r="O1275" s="50"/>
    </row>
    <row r="1276" spans="1:15" s="92" customFormat="1">
      <c r="A1276" s="43"/>
      <c r="B1276" s="43"/>
      <c r="C1276" s="43"/>
      <c r="D1276" s="43"/>
      <c r="E1276" s="43"/>
      <c r="F1276" s="43"/>
      <c r="G1276" s="53"/>
      <c r="H1276" s="53"/>
      <c r="I1276" s="53"/>
      <c r="J1276" s="53"/>
      <c r="K1276" s="43"/>
      <c r="L1276" s="50"/>
      <c r="M1276" s="50"/>
      <c r="N1276" s="50"/>
      <c r="O1276" s="50"/>
    </row>
    <row r="1277" spans="1:15" s="92" customFormat="1">
      <c r="A1277" s="43"/>
      <c r="B1277" s="43"/>
      <c r="C1277" s="43"/>
      <c r="D1277" s="43"/>
      <c r="E1277" s="43"/>
      <c r="F1277" s="43"/>
      <c r="G1277" s="53"/>
      <c r="H1277" s="53"/>
      <c r="I1277" s="53"/>
      <c r="J1277" s="53"/>
      <c r="K1277" s="43"/>
      <c r="L1277" s="50"/>
      <c r="M1277" s="50"/>
      <c r="N1277" s="50"/>
      <c r="O1277" s="50"/>
    </row>
    <row r="1278" spans="1:15" s="92" customFormat="1">
      <c r="A1278" s="43"/>
      <c r="B1278" s="43"/>
      <c r="C1278" s="43"/>
      <c r="D1278" s="43"/>
      <c r="E1278" s="43"/>
      <c r="F1278" s="43"/>
      <c r="G1278" s="53"/>
      <c r="H1278" s="53"/>
      <c r="I1278" s="53"/>
      <c r="J1278" s="53"/>
      <c r="K1278" s="43"/>
      <c r="L1278" s="50"/>
      <c r="M1278" s="50"/>
      <c r="N1278" s="50"/>
      <c r="O1278" s="50"/>
    </row>
    <row r="1279" spans="1:15" s="92" customFormat="1">
      <c r="A1279" s="43"/>
      <c r="B1279" s="43"/>
      <c r="C1279" s="43"/>
      <c r="D1279" s="43"/>
      <c r="E1279" s="43"/>
      <c r="F1279" s="43"/>
      <c r="G1279" s="53"/>
      <c r="H1279" s="53"/>
      <c r="I1279" s="53"/>
      <c r="J1279" s="53"/>
      <c r="K1279" s="43"/>
      <c r="L1279" s="50"/>
      <c r="M1279" s="50"/>
      <c r="N1279" s="50"/>
      <c r="O1279" s="50"/>
    </row>
    <row r="1280" spans="1:15" s="92" customFormat="1">
      <c r="A1280" s="43"/>
      <c r="B1280" s="43"/>
      <c r="C1280" s="43"/>
      <c r="D1280" s="43"/>
      <c r="E1280" s="43"/>
      <c r="F1280" s="43"/>
      <c r="G1280" s="53"/>
      <c r="H1280" s="53"/>
      <c r="I1280" s="53"/>
      <c r="J1280" s="53"/>
      <c r="K1280" s="43"/>
      <c r="L1280" s="50"/>
      <c r="M1280" s="50"/>
      <c r="N1280" s="50"/>
      <c r="O1280" s="50"/>
    </row>
    <row r="1281" spans="1:15" s="92" customFormat="1">
      <c r="A1281" s="43"/>
      <c r="B1281" s="43"/>
      <c r="C1281" s="43"/>
      <c r="D1281" s="43"/>
      <c r="E1281" s="43"/>
      <c r="F1281" s="43"/>
      <c r="G1281" s="53"/>
      <c r="H1281" s="53"/>
      <c r="I1281" s="53"/>
      <c r="J1281" s="53"/>
      <c r="K1281" s="43"/>
      <c r="L1281" s="50"/>
      <c r="M1281" s="50"/>
      <c r="N1281" s="50"/>
      <c r="O1281" s="50"/>
    </row>
    <row r="1282" spans="1:15" s="92" customFormat="1">
      <c r="A1282" s="43"/>
      <c r="B1282" s="43"/>
      <c r="C1282" s="43"/>
      <c r="D1282" s="43"/>
      <c r="E1282" s="43"/>
      <c r="F1282" s="43"/>
      <c r="G1282" s="53"/>
      <c r="H1282" s="53"/>
      <c r="I1282" s="53"/>
      <c r="J1282" s="53"/>
      <c r="K1282" s="43"/>
      <c r="L1282" s="50"/>
      <c r="M1282" s="50"/>
      <c r="N1282" s="50"/>
      <c r="O1282" s="50"/>
    </row>
    <row r="1283" spans="1:15" s="92" customFormat="1">
      <c r="A1283" s="43"/>
      <c r="B1283" s="43"/>
      <c r="C1283" s="43"/>
      <c r="D1283" s="43"/>
      <c r="E1283" s="43"/>
      <c r="F1283" s="43"/>
      <c r="G1283" s="53"/>
      <c r="H1283" s="53"/>
      <c r="I1283" s="53"/>
      <c r="J1283" s="53"/>
      <c r="K1283" s="43"/>
      <c r="L1283" s="50"/>
      <c r="M1283" s="50"/>
      <c r="N1283" s="50"/>
      <c r="O1283" s="50"/>
    </row>
    <row r="1291" spans="1:15">
      <c r="A1291" s="96"/>
    </row>
    <row r="1300" spans="1:15" s="53" customFormat="1">
      <c r="A1300" s="43"/>
      <c r="B1300" s="43"/>
      <c r="C1300" s="43"/>
      <c r="D1300" s="43"/>
      <c r="E1300" s="43"/>
      <c r="F1300" s="43"/>
      <c r="K1300" s="43"/>
      <c r="L1300" s="50"/>
      <c r="M1300" s="50"/>
      <c r="N1300" s="50"/>
      <c r="O1300" s="50"/>
    </row>
    <row r="1301" spans="1:15" s="53" customFormat="1">
      <c r="A1301" s="43"/>
      <c r="B1301" s="43"/>
      <c r="C1301" s="43"/>
      <c r="D1301" s="43"/>
      <c r="E1301" s="43"/>
      <c r="F1301" s="43"/>
      <c r="K1301" s="43"/>
      <c r="L1301" s="50"/>
      <c r="M1301" s="50"/>
      <c r="N1301" s="50"/>
      <c r="O1301" s="50"/>
    </row>
    <row r="1302" spans="1:15" s="53" customFormat="1">
      <c r="A1302" s="43"/>
      <c r="B1302" s="43"/>
      <c r="C1302" s="43"/>
      <c r="D1302" s="43"/>
      <c r="E1302" s="43"/>
      <c r="F1302" s="43"/>
      <c r="K1302" s="43"/>
      <c r="L1302" s="50"/>
      <c r="M1302" s="50"/>
      <c r="N1302" s="50"/>
      <c r="O1302" s="50"/>
    </row>
    <row r="1303" spans="1:15" s="53" customFormat="1">
      <c r="A1303" s="43"/>
      <c r="B1303" s="43"/>
      <c r="C1303" s="43"/>
      <c r="D1303" s="43"/>
      <c r="E1303" s="43"/>
      <c r="F1303" s="43"/>
      <c r="K1303" s="43"/>
      <c r="L1303" s="50"/>
      <c r="M1303" s="50"/>
      <c r="N1303" s="50"/>
      <c r="O1303" s="50"/>
    </row>
    <row r="1304" spans="1:15" s="53" customFormat="1">
      <c r="A1304" s="43"/>
      <c r="B1304" s="43"/>
      <c r="C1304" s="43"/>
      <c r="D1304" s="43"/>
      <c r="E1304" s="43"/>
      <c r="F1304" s="43"/>
      <c r="K1304" s="43"/>
      <c r="L1304" s="50"/>
      <c r="M1304" s="50"/>
      <c r="N1304" s="50"/>
      <c r="O1304" s="50"/>
    </row>
    <row r="1305" spans="1:15" s="53" customFormat="1">
      <c r="A1305" s="43"/>
      <c r="B1305" s="43"/>
      <c r="C1305" s="43"/>
      <c r="D1305" s="43"/>
      <c r="E1305" s="43"/>
      <c r="F1305" s="43"/>
      <c r="K1305" s="43"/>
      <c r="L1305" s="50"/>
      <c r="M1305" s="50"/>
      <c r="N1305" s="50"/>
      <c r="O1305" s="50"/>
    </row>
    <row r="1306" spans="1:15" s="53" customFormat="1">
      <c r="A1306" s="43"/>
      <c r="B1306" s="43"/>
      <c r="C1306" s="43"/>
      <c r="D1306" s="43"/>
      <c r="E1306" s="43"/>
      <c r="F1306" s="43"/>
      <c r="K1306" s="43"/>
      <c r="L1306" s="50"/>
      <c r="M1306" s="50"/>
      <c r="N1306" s="50"/>
      <c r="O1306" s="50"/>
    </row>
    <row r="1307" spans="1:15" s="53" customFormat="1">
      <c r="A1307" s="43"/>
      <c r="B1307" s="43"/>
      <c r="C1307" s="43"/>
      <c r="D1307" s="43"/>
      <c r="E1307" s="43"/>
      <c r="F1307" s="43"/>
      <c r="K1307" s="43"/>
      <c r="L1307" s="50"/>
      <c r="M1307" s="50"/>
      <c r="N1307" s="50"/>
      <c r="O1307" s="50"/>
    </row>
    <row r="1308" spans="1:15" s="53" customFormat="1">
      <c r="A1308" s="43"/>
      <c r="B1308" s="43"/>
      <c r="C1308" s="43"/>
      <c r="D1308" s="43"/>
      <c r="E1308" s="43"/>
      <c r="F1308" s="43"/>
      <c r="K1308" s="43"/>
      <c r="L1308" s="50"/>
      <c r="M1308" s="50"/>
      <c r="N1308" s="50"/>
      <c r="O1308" s="50"/>
    </row>
    <row r="1309" spans="1:15" s="53" customFormat="1">
      <c r="A1309" s="43"/>
      <c r="B1309" s="43"/>
      <c r="C1309" s="43"/>
      <c r="D1309" s="43"/>
      <c r="E1309" s="43"/>
      <c r="F1309" s="43"/>
      <c r="K1309" s="43"/>
      <c r="L1309" s="50"/>
      <c r="M1309" s="50"/>
      <c r="N1309" s="50"/>
      <c r="O1309" s="50"/>
    </row>
    <row r="1310" spans="1:15" s="53" customFormat="1">
      <c r="A1310" s="43"/>
      <c r="B1310" s="43"/>
      <c r="C1310" s="43"/>
      <c r="D1310" s="43"/>
      <c r="E1310" s="43"/>
      <c r="F1310" s="43"/>
      <c r="K1310" s="43"/>
      <c r="L1310" s="50"/>
      <c r="M1310" s="50"/>
      <c r="N1310" s="50"/>
      <c r="O1310" s="50"/>
    </row>
    <row r="1311" spans="1:15" s="53" customFormat="1">
      <c r="A1311" s="43"/>
      <c r="B1311" s="43"/>
      <c r="C1311" s="43"/>
      <c r="D1311" s="43"/>
      <c r="E1311" s="43"/>
      <c r="F1311" s="43"/>
      <c r="K1311" s="43"/>
      <c r="L1311" s="50"/>
      <c r="M1311" s="50"/>
      <c r="N1311" s="50"/>
      <c r="O1311" s="50"/>
    </row>
    <row r="1312" spans="1:15" s="53" customFormat="1">
      <c r="A1312" s="43"/>
      <c r="B1312" s="43"/>
      <c r="C1312" s="43"/>
      <c r="D1312" s="43"/>
      <c r="E1312" s="43"/>
      <c r="F1312" s="43"/>
      <c r="K1312" s="43"/>
      <c r="L1312" s="50"/>
      <c r="M1312" s="50"/>
      <c r="N1312" s="50"/>
      <c r="O1312" s="50"/>
    </row>
    <row r="1313" spans="1:15" s="53" customFormat="1">
      <c r="A1313" s="43"/>
      <c r="B1313" s="43"/>
      <c r="C1313" s="43"/>
      <c r="D1313" s="43"/>
      <c r="E1313" s="43"/>
      <c r="F1313" s="43"/>
      <c r="K1313" s="43"/>
      <c r="L1313" s="50"/>
      <c r="M1313" s="50"/>
      <c r="N1313" s="50"/>
      <c r="O1313" s="50"/>
    </row>
    <row r="1314" spans="1:15" s="53" customFormat="1">
      <c r="A1314" s="43"/>
      <c r="B1314" s="43"/>
      <c r="C1314" s="43"/>
      <c r="D1314" s="43"/>
      <c r="E1314" s="43"/>
      <c r="F1314" s="43"/>
      <c r="K1314" s="43"/>
      <c r="L1314" s="50"/>
      <c r="M1314" s="50"/>
      <c r="N1314" s="50"/>
      <c r="O1314" s="50"/>
    </row>
    <row r="1315" spans="1:15" s="53" customFormat="1">
      <c r="A1315" s="43"/>
      <c r="B1315" s="43"/>
      <c r="C1315" s="43"/>
      <c r="D1315" s="43"/>
      <c r="E1315" s="43"/>
      <c r="F1315" s="43"/>
      <c r="K1315" s="43"/>
      <c r="L1315" s="50"/>
      <c r="M1315" s="50"/>
      <c r="N1315" s="50"/>
      <c r="O1315" s="50"/>
    </row>
    <row r="1316" spans="1:15" s="53" customFormat="1">
      <c r="A1316" s="43"/>
      <c r="B1316" s="43"/>
      <c r="C1316" s="43"/>
      <c r="D1316" s="43"/>
      <c r="E1316" s="43"/>
      <c r="F1316" s="43"/>
      <c r="K1316" s="43"/>
      <c r="L1316" s="50"/>
      <c r="M1316" s="50"/>
      <c r="N1316" s="50"/>
      <c r="O1316" s="50"/>
    </row>
    <row r="1317" spans="1:15" s="53" customFormat="1">
      <c r="A1317" s="43"/>
      <c r="B1317" s="43"/>
      <c r="C1317" s="43"/>
      <c r="D1317" s="43"/>
      <c r="E1317" s="43"/>
      <c r="F1317" s="43"/>
      <c r="K1317" s="43"/>
      <c r="L1317" s="50"/>
      <c r="M1317" s="50"/>
      <c r="N1317" s="50"/>
      <c r="O1317" s="50"/>
    </row>
    <row r="1318" spans="1:15" s="53" customFormat="1">
      <c r="A1318" s="43"/>
      <c r="B1318" s="43"/>
      <c r="C1318" s="43"/>
      <c r="D1318" s="43"/>
      <c r="E1318" s="43"/>
      <c r="F1318" s="43"/>
      <c r="K1318" s="43"/>
      <c r="L1318" s="50"/>
      <c r="M1318" s="50"/>
      <c r="N1318" s="50"/>
      <c r="O1318" s="50"/>
    </row>
    <row r="1319" spans="1:15" s="53" customFormat="1">
      <c r="A1319" s="43"/>
      <c r="B1319" s="43"/>
      <c r="C1319" s="43"/>
      <c r="D1319" s="43"/>
      <c r="E1319" s="43"/>
      <c r="F1319" s="43"/>
      <c r="K1319" s="43"/>
      <c r="L1319" s="50"/>
      <c r="M1319" s="50"/>
      <c r="N1319" s="50"/>
      <c r="O1319" s="50"/>
    </row>
    <row r="1320" spans="1:15" s="53" customFormat="1">
      <c r="A1320" s="43"/>
      <c r="B1320" s="43"/>
      <c r="C1320" s="43"/>
      <c r="D1320" s="43"/>
      <c r="E1320" s="43"/>
      <c r="F1320" s="43"/>
      <c r="K1320" s="43"/>
      <c r="L1320" s="50"/>
      <c r="M1320" s="50"/>
      <c r="N1320" s="50"/>
      <c r="O1320" s="50"/>
    </row>
    <row r="1321" spans="1:15" s="53" customFormat="1">
      <c r="A1321" s="43"/>
      <c r="B1321" s="43"/>
      <c r="C1321" s="43"/>
      <c r="D1321" s="43"/>
      <c r="E1321" s="43"/>
      <c r="F1321" s="43"/>
      <c r="K1321" s="43"/>
      <c r="L1321" s="50"/>
      <c r="M1321" s="50"/>
      <c r="N1321" s="50"/>
      <c r="O1321" s="50"/>
    </row>
    <row r="1322" spans="1:15" s="53" customFormat="1">
      <c r="A1322" s="43"/>
      <c r="B1322" s="43"/>
      <c r="C1322" s="43"/>
      <c r="D1322" s="43"/>
      <c r="E1322" s="43"/>
      <c r="F1322" s="43"/>
      <c r="K1322" s="43"/>
      <c r="L1322" s="50"/>
      <c r="M1322" s="50"/>
      <c r="N1322" s="50"/>
      <c r="O1322" s="50"/>
    </row>
    <row r="1323" spans="1:15" s="53" customFormat="1">
      <c r="A1323" s="43"/>
      <c r="B1323" s="43"/>
      <c r="C1323" s="43"/>
      <c r="D1323" s="43"/>
      <c r="E1323" s="43"/>
      <c r="F1323" s="43"/>
      <c r="K1323" s="43"/>
      <c r="L1323" s="50"/>
      <c r="M1323" s="50"/>
      <c r="N1323" s="50"/>
      <c r="O1323" s="50"/>
    </row>
    <row r="1324" spans="1:15" s="53" customFormat="1">
      <c r="A1324" s="43"/>
      <c r="B1324" s="43"/>
      <c r="C1324" s="43"/>
      <c r="D1324" s="43"/>
      <c r="E1324" s="43"/>
      <c r="F1324" s="43"/>
      <c r="K1324" s="43"/>
      <c r="L1324" s="50"/>
      <c r="M1324" s="50"/>
      <c r="N1324" s="50"/>
      <c r="O1324" s="50"/>
    </row>
    <row r="1325" spans="1:15" s="53" customFormat="1">
      <c r="A1325" s="43"/>
      <c r="B1325" s="43"/>
      <c r="C1325" s="43"/>
      <c r="D1325" s="43"/>
      <c r="E1325" s="43"/>
      <c r="F1325" s="43"/>
      <c r="K1325" s="43"/>
      <c r="L1325" s="50"/>
      <c r="M1325" s="50"/>
      <c r="N1325" s="50"/>
      <c r="O1325" s="50"/>
    </row>
    <row r="1326" spans="1:15" s="53" customFormat="1">
      <c r="A1326" s="43"/>
      <c r="B1326" s="43"/>
      <c r="C1326" s="43"/>
      <c r="D1326" s="43"/>
      <c r="E1326" s="43"/>
      <c r="F1326" s="43"/>
      <c r="K1326" s="43"/>
      <c r="L1326" s="50"/>
      <c r="M1326" s="50"/>
      <c r="N1326" s="50"/>
      <c r="O1326" s="50"/>
    </row>
    <row r="1327" spans="1:15" s="53" customFormat="1">
      <c r="A1327" s="43"/>
      <c r="B1327" s="43"/>
      <c r="C1327" s="43"/>
      <c r="D1327" s="43"/>
      <c r="E1327" s="43"/>
      <c r="F1327" s="43"/>
      <c r="K1327" s="43"/>
      <c r="L1327" s="50"/>
      <c r="M1327" s="50"/>
      <c r="N1327" s="50"/>
      <c r="O1327" s="50"/>
    </row>
    <row r="1328" spans="1:15" s="53" customFormat="1">
      <c r="A1328" s="43"/>
      <c r="B1328" s="43"/>
      <c r="C1328" s="43"/>
      <c r="D1328" s="43"/>
      <c r="E1328" s="43"/>
      <c r="F1328" s="43"/>
      <c r="K1328" s="43"/>
      <c r="L1328" s="50"/>
      <c r="M1328" s="50"/>
      <c r="N1328" s="50"/>
      <c r="O1328" s="50"/>
    </row>
    <row r="1329" spans="1:15" s="53" customFormat="1">
      <c r="A1329" s="43"/>
      <c r="B1329" s="43"/>
      <c r="C1329" s="43"/>
      <c r="D1329" s="43"/>
      <c r="E1329" s="43"/>
      <c r="F1329" s="43"/>
      <c r="K1329" s="43"/>
      <c r="L1329" s="50"/>
      <c r="M1329" s="50"/>
      <c r="N1329" s="50"/>
      <c r="O1329" s="50"/>
    </row>
    <row r="1330" spans="1:15" s="53" customFormat="1">
      <c r="A1330" s="43"/>
      <c r="B1330" s="43"/>
      <c r="C1330" s="43"/>
      <c r="D1330" s="43"/>
      <c r="E1330" s="43"/>
      <c r="F1330" s="43"/>
      <c r="K1330" s="43"/>
      <c r="L1330" s="50"/>
      <c r="M1330" s="50"/>
      <c r="N1330" s="50"/>
      <c r="O1330" s="50"/>
    </row>
    <row r="1331" spans="1:15" s="53" customFormat="1">
      <c r="A1331" s="43"/>
      <c r="B1331" s="43"/>
      <c r="C1331" s="43"/>
      <c r="D1331" s="43"/>
      <c r="E1331" s="43"/>
      <c r="F1331" s="43"/>
      <c r="K1331" s="43"/>
      <c r="L1331" s="50"/>
      <c r="M1331" s="50"/>
      <c r="N1331" s="50"/>
      <c r="O1331" s="50"/>
    </row>
    <row r="1332" spans="1:15" s="53" customFormat="1">
      <c r="A1332" s="43"/>
      <c r="B1332" s="43"/>
      <c r="C1332" s="43"/>
      <c r="D1332" s="43"/>
      <c r="E1332" s="43"/>
      <c r="F1332" s="43"/>
      <c r="K1332" s="43"/>
      <c r="L1332" s="50"/>
      <c r="M1332" s="50"/>
      <c r="N1332" s="50"/>
      <c r="O1332" s="50"/>
    </row>
    <row r="1333" spans="1:15" s="53" customFormat="1">
      <c r="A1333" s="43"/>
      <c r="B1333" s="43"/>
      <c r="C1333" s="43"/>
      <c r="D1333" s="43"/>
      <c r="E1333" s="43"/>
      <c r="F1333" s="43"/>
      <c r="K1333" s="43"/>
      <c r="L1333" s="50"/>
      <c r="M1333" s="50"/>
      <c r="N1333" s="50"/>
      <c r="O1333" s="50"/>
    </row>
    <row r="1334" spans="1:15" s="53" customFormat="1">
      <c r="A1334" s="43"/>
      <c r="B1334" s="43"/>
      <c r="C1334" s="43"/>
      <c r="D1334" s="43"/>
      <c r="E1334" s="43"/>
      <c r="F1334" s="43"/>
      <c r="K1334" s="43"/>
      <c r="L1334" s="50"/>
      <c r="M1334" s="50"/>
      <c r="N1334" s="50"/>
      <c r="O1334" s="50"/>
    </row>
    <row r="1335" spans="1:15" s="53" customFormat="1">
      <c r="A1335" s="43"/>
      <c r="B1335" s="43"/>
      <c r="C1335" s="43"/>
      <c r="D1335" s="43"/>
      <c r="E1335" s="43"/>
      <c r="F1335" s="43"/>
      <c r="K1335" s="43"/>
      <c r="L1335" s="50"/>
      <c r="M1335" s="50"/>
      <c r="N1335" s="50"/>
      <c r="O1335" s="50"/>
    </row>
    <row r="1336" spans="1:15" s="53" customFormat="1">
      <c r="A1336" s="43"/>
      <c r="B1336" s="43"/>
      <c r="C1336" s="43"/>
      <c r="D1336" s="43"/>
      <c r="E1336" s="43"/>
      <c r="F1336" s="43"/>
      <c r="K1336" s="43"/>
      <c r="L1336" s="50"/>
      <c r="M1336" s="50"/>
      <c r="N1336" s="50"/>
      <c r="O1336" s="50"/>
    </row>
    <row r="1337" spans="1:15" s="53" customFormat="1">
      <c r="A1337" s="43"/>
      <c r="B1337" s="43"/>
      <c r="C1337" s="43"/>
      <c r="D1337" s="43"/>
      <c r="E1337" s="43"/>
      <c r="F1337" s="43"/>
      <c r="K1337" s="43"/>
      <c r="L1337" s="50"/>
      <c r="M1337" s="50"/>
      <c r="N1337" s="50"/>
      <c r="O1337" s="50"/>
    </row>
    <row r="1338" spans="1:15" s="53" customFormat="1">
      <c r="A1338" s="43"/>
      <c r="B1338" s="43"/>
      <c r="C1338" s="43"/>
      <c r="D1338" s="43"/>
      <c r="E1338" s="43"/>
      <c r="F1338" s="43"/>
      <c r="K1338" s="43"/>
      <c r="L1338" s="50"/>
      <c r="M1338" s="50"/>
      <c r="N1338" s="50"/>
      <c r="O1338" s="50"/>
    </row>
    <row r="1339" spans="1:15" s="53" customFormat="1">
      <c r="A1339" s="43"/>
      <c r="B1339" s="43"/>
      <c r="C1339" s="43"/>
      <c r="D1339" s="43"/>
      <c r="E1339" s="43"/>
      <c r="F1339" s="43"/>
      <c r="K1339" s="43"/>
      <c r="L1339" s="50"/>
      <c r="M1339" s="50"/>
      <c r="N1339" s="50"/>
      <c r="O1339" s="50"/>
    </row>
    <row r="1340" spans="1:15" s="53" customFormat="1">
      <c r="A1340" s="43"/>
      <c r="B1340" s="43"/>
      <c r="C1340" s="43"/>
      <c r="D1340" s="43"/>
      <c r="E1340" s="43"/>
      <c r="F1340" s="43"/>
      <c r="K1340" s="43"/>
      <c r="L1340" s="50"/>
      <c r="M1340" s="50"/>
      <c r="N1340" s="50"/>
      <c r="O1340" s="50"/>
    </row>
    <row r="1341" spans="1:15" s="53" customFormat="1">
      <c r="A1341" s="43"/>
      <c r="B1341" s="43"/>
      <c r="C1341" s="43"/>
      <c r="D1341" s="43"/>
      <c r="E1341" s="43"/>
      <c r="F1341" s="43"/>
      <c r="K1341" s="43"/>
      <c r="L1341" s="50"/>
      <c r="M1341" s="50"/>
      <c r="N1341" s="50"/>
      <c r="O1341" s="50"/>
    </row>
    <row r="1342" spans="1:15" s="53" customFormat="1">
      <c r="A1342" s="43"/>
      <c r="B1342" s="43"/>
      <c r="C1342" s="43"/>
      <c r="D1342" s="43"/>
      <c r="E1342" s="43"/>
      <c r="F1342" s="43"/>
      <c r="K1342" s="43"/>
      <c r="L1342" s="50"/>
      <c r="M1342" s="50"/>
      <c r="N1342" s="50"/>
      <c r="O1342" s="50"/>
    </row>
    <row r="1343" spans="1:15" s="53" customFormat="1">
      <c r="A1343" s="43"/>
      <c r="B1343" s="43"/>
      <c r="C1343" s="43"/>
      <c r="D1343" s="43"/>
      <c r="E1343" s="43"/>
      <c r="F1343" s="43"/>
      <c r="K1343" s="43"/>
      <c r="L1343" s="50"/>
      <c r="M1343" s="50"/>
      <c r="N1343" s="50"/>
      <c r="O1343" s="50"/>
    </row>
    <row r="1344" spans="1:15" s="53" customFormat="1">
      <c r="A1344" s="43"/>
      <c r="B1344" s="43"/>
      <c r="C1344" s="43"/>
      <c r="D1344" s="43"/>
      <c r="E1344" s="43"/>
      <c r="F1344" s="43"/>
      <c r="K1344" s="43"/>
      <c r="L1344" s="50"/>
      <c r="M1344" s="50"/>
      <c r="N1344" s="50"/>
      <c r="O1344" s="50"/>
    </row>
    <row r="1345" spans="1:15" s="53" customFormat="1">
      <c r="A1345" s="43"/>
      <c r="B1345" s="43"/>
      <c r="C1345" s="43"/>
      <c r="D1345" s="43"/>
      <c r="E1345" s="43"/>
      <c r="F1345" s="43"/>
      <c r="K1345" s="43"/>
      <c r="L1345" s="50"/>
      <c r="M1345" s="50"/>
      <c r="N1345" s="50"/>
      <c r="O1345" s="50"/>
    </row>
    <row r="1346" spans="1:15" s="53" customFormat="1">
      <c r="A1346" s="43"/>
      <c r="B1346" s="43"/>
      <c r="C1346" s="43"/>
      <c r="D1346" s="43"/>
      <c r="E1346" s="43"/>
      <c r="F1346" s="43"/>
      <c r="K1346" s="43"/>
      <c r="L1346" s="50"/>
      <c r="M1346" s="50"/>
      <c r="N1346" s="50"/>
      <c r="O1346" s="50"/>
    </row>
    <row r="1347" spans="1:15" s="53" customFormat="1">
      <c r="A1347" s="43"/>
      <c r="B1347" s="43"/>
      <c r="C1347" s="43"/>
      <c r="D1347" s="43"/>
      <c r="E1347" s="43"/>
      <c r="F1347" s="43"/>
      <c r="K1347" s="43"/>
      <c r="L1347" s="50"/>
      <c r="M1347" s="50"/>
      <c r="N1347" s="50"/>
      <c r="O1347" s="50"/>
    </row>
    <row r="1348" spans="1:15" s="92" customFormat="1">
      <c r="A1348" s="43"/>
      <c r="B1348" s="43"/>
      <c r="C1348" s="43"/>
      <c r="D1348" s="43"/>
      <c r="E1348" s="43"/>
      <c r="F1348" s="43"/>
      <c r="G1348" s="53"/>
      <c r="H1348" s="53"/>
      <c r="I1348" s="53"/>
      <c r="J1348" s="53"/>
      <c r="K1348" s="43"/>
      <c r="L1348" s="50"/>
      <c r="M1348" s="50"/>
      <c r="N1348" s="50"/>
      <c r="O1348" s="50"/>
    </row>
    <row r="1349" spans="1:15" s="92" customFormat="1">
      <c r="A1349" s="43"/>
      <c r="B1349" s="43"/>
      <c r="C1349" s="43"/>
      <c r="D1349" s="43"/>
      <c r="E1349" s="43"/>
      <c r="F1349" s="43"/>
      <c r="G1349" s="53"/>
      <c r="H1349" s="53"/>
      <c r="I1349" s="53"/>
      <c r="J1349" s="53"/>
      <c r="K1349" s="43"/>
      <c r="L1349" s="50"/>
      <c r="M1349" s="50"/>
      <c r="N1349" s="50"/>
      <c r="O1349" s="50"/>
    </row>
    <row r="1350" spans="1:15" s="92" customFormat="1">
      <c r="A1350" s="43"/>
      <c r="B1350" s="43"/>
      <c r="C1350" s="43"/>
      <c r="D1350" s="43"/>
      <c r="E1350" s="43"/>
      <c r="F1350" s="43"/>
      <c r="G1350" s="53"/>
      <c r="H1350" s="53"/>
      <c r="I1350" s="53"/>
      <c r="J1350" s="53"/>
      <c r="K1350" s="43"/>
      <c r="L1350" s="50"/>
      <c r="M1350" s="50"/>
      <c r="N1350" s="50"/>
      <c r="O1350" s="50"/>
    </row>
    <row r="1351" spans="1:15" s="92" customFormat="1">
      <c r="A1351" s="43"/>
      <c r="B1351" s="43"/>
      <c r="C1351" s="43"/>
      <c r="D1351" s="43"/>
      <c r="E1351" s="43"/>
      <c r="F1351" s="43"/>
      <c r="G1351" s="53"/>
      <c r="H1351" s="53"/>
      <c r="I1351" s="53"/>
      <c r="J1351" s="53"/>
      <c r="K1351" s="43"/>
      <c r="L1351" s="50"/>
      <c r="M1351" s="50"/>
      <c r="N1351" s="50"/>
      <c r="O1351" s="50"/>
    </row>
    <row r="1352" spans="1:15" s="92" customFormat="1">
      <c r="A1352" s="43"/>
      <c r="B1352" s="43"/>
      <c r="C1352" s="43"/>
      <c r="D1352" s="43"/>
      <c r="E1352" s="43"/>
      <c r="F1352" s="43"/>
      <c r="G1352" s="53"/>
      <c r="H1352" s="53"/>
      <c r="I1352" s="53"/>
      <c r="J1352" s="53"/>
      <c r="K1352" s="43"/>
      <c r="L1352" s="50"/>
      <c r="M1352" s="50"/>
      <c r="N1352" s="50"/>
      <c r="O1352" s="50"/>
    </row>
    <row r="1353" spans="1:15" s="92" customFormat="1">
      <c r="A1353" s="43"/>
      <c r="B1353" s="43"/>
      <c r="C1353" s="43"/>
      <c r="D1353" s="43"/>
      <c r="E1353" s="43"/>
      <c r="F1353" s="43"/>
      <c r="G1353" s="53"/>
      <c r="H1353" s="53"/>
      <c r="I1353" s="53"/>
      <c r="J1353" s="53"/>
      <c r="K1353" s="43"/>
      <c r="L1353" s="50"/>
      <c r="M1353" s="50"/>
      <c r="N1353" s="50"/>
      <c r="O1353" s="50"/>
    </row>
    <row r="1354" spans="1:15" s="92" customFormat="1">
      <c r="A1354" s="43"/>
      <c r="B1354" s="43"/>
      <c r="C1354" s="43"/>
      <c r="D1354" s="43"/>
      <c r="E1354" s="43"/>
      <c r="F1354" s="43"/>
      <c r="G1354" s="53"/>
      <c r="H1354" s="53"/>
      <c r="I1354" s="53"/>
      <c r="J1354" s="53"/>
      <c r="K1354" s="43"/>
      <c r="L1354" s="50"/>
      <c r="M1354" s="50"/>
      <c r="N1354" s="50"/>
      <c r="O1354" s="50"/>
    </row>
    <row r="1355" spans="1:15" s="92" customFormat="1">
      <c r="A1355" s="43"/>
      <c r="B1355" s="43"/>
      <c r="C1355" s="43"/>
      <c r="D1355" s="43"/>
      <c r="E1355" s="43"/>
      <c r="F1355" s="43"/>
      <c r="G1355" s="53"/>
      <c r="H1355" s="53"/>
      <c r="I1355" s="53"/>
      <c r="J1355" s="53"/>
      <c r="K1355" s="43"/>
      <c r="L1355" s="50"/>
      <c r="M1355" s="50"/>
      <c r="N1355" s="50"/>
      <c r="O1355" s="50"/>
    </row>
    <row r="1356" spans="1:15" s="92" customFormat="1">
      <c r="A1356" s="43"/>
      <c r="B1356" s="43"/>
      <c r="C1356" s="43"/>
      <c r="D1356" s="43"/>
      <c r="E1356" s="43"/>
      <c r="F1356" s="43"/>
      <c r="G1356" s="53"/>
      <c r="H1356" s="53"/>
      <c r="I1356" s="53"/>
      <c r="J1356" s="53"/>
      <c r="K1356" s="43"/>
      <c r="L1356" s="50"/>
      <c r="M1356" s="50"/>
      <c r="N1356" s="50"/>
      <c r="O1356" s="50"/>
    </row>
    <row r="1357" spans="1:15" s="92" customFormat="1">
      <c r="A1357" s="43"/>
      <c r="B1357" s="43"/>
      <c r="C1357" s="43"/>
      <c r="D1357" s="43"/>
      <c r="E1357" s="43"/>
      <c r="F1357" s="43"/>
      <c r="G1357" s="53"/>
      <c r="H1357" s="53"/>
      <c r="I1357" s="53"/>
      <c r="J1357" s="53"/>
      <c r="K1357" s="43"/>
      <c r="L1357" s="50"/>
      <c r="M1357" s="50"/>
      <c r="N1357" s="50"/>
      <c r="O1357" s="50"/>
    </row>
    <row r="1358" spans="1:15" s="92" customFormat="1">
      <c r="A1358" s="43"/>
      <c r="B1358" s="43"/>
      <c r="C1358" s="43"/>
      <c r="D1358" s="43"/>
      <c r="E1358" s="43"/>
      <c r="F1358" s="43"/>
      <c r="G1358" s="53"/>
      <c r="H1358" s="53"/>
      <c r="I1358" s="53"/>
      <c r="J1358" s="53"/>
      <c r="K1358" s="43"/>
      <c r="L1358" s="50"/>
      <c r="M1358" s="50"/>
      <c r="N1358" s="50"/>
      <c r="O1358" s="50"/>
    </row>
    <row r="1359" spans="1:15" s="92" customFormat="1">
      <c r="A1359" s="43"/>
      <c r="B1359" s="43"/>
      <c r="C1359" s="43"/>
      <c r="D1359" s="43"/>
      <c r="E1359" s="43"/>
      <c r="F1359" s="43"/>
      <c r="G1359" s="53"/>
      <c r="H1359" s="53"/>
      <c r="I1359" s="53"/>
      <c r="J1359" s="53"/>
      <c r="K1359" s="43"/>
      <c r="L1359" s="50"/>
      <c r="M1359" s="50"/>
      <c r="N1359" s="50"/>
      <c r="O1359" s="50"/>
    </row>
    <row r="1360" spans="1:15" s="92" customFormat="1">
      <c r="A1360" s="43"/>
      <c r="B1360" s="43"/>
      <c r="C1360" s="43"/>
      <c r="D1360" s="43"/>
      <c r="E1360" s="43"/>
      <c r="F1360" s="43"/>
      <c r="G1360" s="53"/>
      <c r="H1360" s="53"/>
      <c r="I1360" s="53"/>
      <c r="J1360" s="53"/>
      <c r="K1360" s="43"/>
      <c r="L1360" s="50"/>
      <c r="M1360" s="50"/>
      <c r="N1360" s="50"/>
      <c r="O1360" s="50"/>
    </row>
    <row r="1361" spans="1:15" s="92" customFormat="1">
      <c r="A1361" s="43"/>
      <c r="B1361" s="43"/>
      <c r="C1361" s="43"/>
      <c r="D1361" s="43"/>
      <c r="E1361" s="43"/>
      <c r="F1361" s="43"/>
      <c r="G1361" s="53"/>
      <c r="H1361" s="53"/>
      <c r="I1361" s="53"/>
      <c r="J1361" s="53"/>
      <c r="K1361" s="43"/>
      <c r="L1361" s="50"/>
      <c r="M1361" s="50"/>
      <c r="N1361" s="50"/>
      <c r="O1361" s="50"/>
    </row>
    <row r="1362" spans="1:15" s="92" customFormat="1">
      <c r="A1362" s="43"/>
      <c r="B1362" s="43"/>
      <c r="C1362" s="43"/>
      <c r="D1362" s="43"/>
      <c r="E1362" s="43"/>
      <c r="F1362" s="43"/>
      <c r="G1362" s="53"/>
      <c r="H1362" s="53"/>
      <c r="I1362" s="53"/>
      <c r="J1362" s="53"/>
      <c r="K1362" s="43"/>
      <c r="L1362" s="50"/>
      <c r="M1362" s="50"/>
      <c r="N1362" s="50"/>
      <c r="O1362" s="50"/>
    </row>
    <row r="1363" spans="1:15" s="92" customFormat="1">
      <c r="A1363" s="43"/>
      <c r="B1363" s="43"/>
      <c r="C1363" s="43"/>
      <c r="D1363" s="43"/>
      <c r="E1363" s="43"/>
      <c r="F1363" s="43"/>
      <c r="G1363" s="53"/>
      <c r="H1363" s="53"/>
      <c r="I1363" s="53"/>
      <c r="J1363" s="53"/>
      <c r="K1363" s="43"/>
      <c r="L1363" s="50"/>
      <c r="M1363" s="50"/>
      <c r="N1363" s="50"/>
      <c r="O1363" s="50"/>
    </row>
    <row r="1366" spans="1:15">
      <c r="A1366" s="96"/>
    </row>
    <row r="1380" spans="1:15" s="92" customFormat="1">
      <c r="A1380" s="43"/>
      <c r="B1380" s="43"/>
      <c r="C1380" s="43"/>
      <c r="D1380" s="43"/>
      <c r="E1380" s="43"/>
      <c r="F1380" s="43"/>
      <c r="G1380" s="53"/>
      <c r="H1380" s="53"/>
      <c r="I1380" s="53"/>
      <c r="J1380" s="53"/>
      <c r="K1380" s="43"/>
      <c r="L1380" s="50"/>
      <c r="M1380" s="50"/>
      <c r="N1380" s="50"/>
      <c r="O1380" s="50"/>
    </row>
    <row r="1381" spans="1:15" s="92" customFormat="1">
      <c r="A1381" s="43"/>
      <c r="B1381" s="43"/>
      <c r="C1381" s="43"/>
      <c r="D1381" s="43"/>
      <c r="E1381" s="43"/>
      <c r="F1381" s="43"/>
      <c r="G1381" s="53"/>
      <c r="H1381" s="53"/>
      <c r="I1381" s="53"/>
      <c r="J1381" s="53"/>
      <c r="K1381" s="43"/>
      <c r="L1381" s="50"/>
      <c r="M1381" s="50"/>
      <c r="N1381" s="50"/>
      <c r="O1381" s="50"/>
    </row>
    <row r="1382" spans="1:15" s="92" customFormat="1">
      <c r="A1382" s="43"/>
      <c r="B1382" s="43"/>
      <c r="C1382" s="43"/>
      <c r="D1382" s="43"/>
      <c r="E1382" s="43"/>
      <c r="F1382" s="43"/>
      <c r="G1382" s="53"/>
      <c r="H1382" s="53"/>
      <c r="I1382" s="53"/>
      <c r="J1382" s="53"/>
      <c r="K1382" s="43"/>
      <c r="L1382" s="50"/>
      <c r="M1382" s="50"/>
      <c r="N1382" s="50"/>
      <c r="O1382" s="50"/>
    </row>
    <row r="1383" spans="1:15" s="92" customFormat="1">
      <c r="A1383" s="43"/>
      <c r="B1383" s="43"/>
      <c r="C1383" s="43"/>
      <c r="D1383" s="43"/>
      <c r="E1383" s="43"/>
      <c r="F1383" s="43"/>
      <c r="G1383" s="53"/>
      <c r="H1383" s="53"/>
      <c r="I1383" s="53"/>
      <c r="J1383" s="53"/>
      <c r="K1383" s="43"/>
      <c r="L1383" s="50"/>
      <c r="M1383" s="50"/>
      <c r="N1383" s="50"/>
      <c r="O1383" s="50"/>
    </row>
    <row r="1384" spans="1:15" s="92" customFormat="1">
      <c r="A1384" s="43"/>
      <c r="B1384" s="43"/>
      <c r="C1384" s="43"/>
      <c r="D1384" s="43"/>
      <c r="E1384" s="43"/>
      <c r="F1384" s="43"/>
      <c r="G1384" s="53"/>
      <c r="H1384" s="53"/>
      <c r="I1384" s="53"/>
      <c r="J1384" s="53"/>
      <c r="K1384" s="43"/>
      <c r="L1384" s="50"/>
      <c r="M1384" s="50"/>
      <c r="N1384" s="50"/>
      <c r="O1384" s="50"/>
    </row>
    <row r="1385" spans="1:15" s="92" customFormat="1">
      <c r="A1385" s="43"/>
      <c r="B1385" s="43"/>
      <c r="C1385" s="43"/>
      <c r="D1385" s="43"/>
      <c r="E1385" s="43"/>
      <c r="F1385" s="43"/>
      <c r="G1385" s="53"/>
      <c r="H1385" s="53"/>
      <c r="I1385" s="53"/>
      <c r="J1385" s="53"/>
      <c r="K1385" s="43"/>
      <c r="L1385" s="50"/>
      <c r="M1385" s="50"/>
      <c r="N1385" s="50"/>
      <c r="O1385" s="50"/>
    </row>
    <row r="1386" spans="1:15" s="92" customFormat="1">
      <c r="A1386" s="43"/>
      <c r="B1386" s="43"/>
      <c r="C1386" s="43"/>
      <c r="D1386" s="43"/>
      <c r="E1386" s="43"/>
      <c r="F1386" s="43"/>
      <c r="G1386" s="53"/>
      <c r="H1386" s="53"/>
      <c r="I1386" s="53"/>
      <c r="J1386" s="53"/>
      <c r="K1386" s="43"/>
      <c r="L1386" s="50"/>
      <c r="M1386" s="50"/>
      <c r="N1386" s="50"/>
      <c r="O1386" s="50"/>
    </row>
    <row r="1387" spans="1:15" s="92" customFormat="1">
      <c r="A1387" s="43"/>
      <c r="B1387" s="43"/>
      <c r="C1387" s="43"/>
      <c r="D1387" s="43"/>
      <c r="E1387" s="43"/>
      <c r="F1387" s="43"/>
      <c r="G1387" s="53"/>
      <c r="H1387" s="53"/>
      <c r="I1387" s="53"/>
      <c r="J1387" s="53"/>
      <c r="K1387" s="43"/>
      <c r="L1387" s="50"/>
      <c r="M1387" s="50"/>
      <c r="N1387" s="50"/>
      <c r="O1387" s="50"/>
    </row>
    <row r="1388" spans="1:15" s="92" customFormat="1">
      <c r="A1388" s="43"/>
      <c r="B1388" s="43"/>
      <c r="C1388" s="43"/>
      <c r="D1388" s="43"/>
      <c r="E1388" s="43"/>
      <c r="F1388" s="43"/>
      <c r="G1388" s="53"/>
      <c r="H1388" s="53"/>
      <c r="I1388" s="53"/>
      <c r="J1388" s="53"/>
      <c r="K1388" s="43"/>
      <c r="L1388" s="50"/>
      <c r="M1388" s="50"/>
      <c r="N1388" s="50"/>
      <c r="O1388" s="50"/>
    </row>
    <row r="1389" spans="1:15" s="92" customFormat="1">
      <c r="A1389" s="43"/>
      <c r="B1389" s="43"/>
      <c r="C1389" s="43"/>
      <c r="D1389" s="43"/>
      <c r="E1389" s="43"/>
      <c r="F1389" s="43"/>
      <c r="G1389" s="53"/>
      <c r="H1389" s="53"/>
      <c r="I1389" s="53"/>
      <c r="J1389" s="53"/>
      <c r="K1389" s="43"/>
      <c r="L1389" s="50"/>
      <c r="M1389" s="50"/>
      <c r="N1389" s="50"/>
      <c r="O1389" s="50"/>
    </row>
    <row r="1390" spans="1:15" s="92" customFormat="1">
      <c r="A1390" s="43"/>
      <c r="B1390" s="43"/>
      <c r="C1390" s="43"/>
      <c r="D1390" s="43"/>
      <c r="E1390" s="43"/>
      <c r="F1390" s="43"/>
      <c r="G1390" s="53"/>
      <c r="H1390" s="53"/>
      <c r="I1390" s="53"/>
      <c r="J1390" s="53"/>
      <c r="K1390" s="43"/>
      <c r="L1390" s="50"/>
      <c r="M1390" s="50"/>
      <c r="N1390" s="50"/>
      <c r="O1390" s="50"/>
    </row>
    <row r="1391" spans="1:15" s="92" customFormat="1">
      <c r="A1391" s="43"/>
      <c r="B1391" s="43"/>
      <c r="C1391" s="43"/>
      <c r="D1391" s="43"/>
      <c r="E1391" s="43"/>
      <c r="F1391" s="43"/>
      <c r="G1391" s="53"/>
      <c r="H1391" s="53"/>
      <c r="I1391" s="53"/>
      <c r="J1391" s="53"/>
      <c r="K1391" s="43"/>
      <c r="L1391" s="50"/>
      <c r="M1391" s="50"/>
      <c r="N1391" s="50"/>
      <c r="O1391" s="50"/>
    </row>
    <row r="1392" spans="1:15" s="92" customFormat="1">
      <c r="A1392" s="43"/>
      <c r="B1392" s="43"/>
      <c r="C1392" s="43"/>
      <c r="D1392" s="43"/>
      <c r="E1392" s="43"/>
      <c r="F1392" s="43"/>
      <c r="G1392" s="53"/>
      <c r="H1392" s="53"/>
      <c r="I1392" s="53"/>
      <c r="J1392" s="53"/>
      <c r="K1392" s="43"/>
      <c r="L1392" s="50"/>
      <c r="M1392" s="50"/>
      <c r="N1392" s="50"/>
      <c r="O1392" s="50"/>
    </row>
    <row r="1393" spans="1:15" s="92" customFormat="1">
      <c r="A1393" s="43"/>
      <c r="B1393" s="43"/>
      <c r="C1393" s="43"/>
      <c r="D1393" s="43"/>
      <c r="E1393" s="43"/>
      <c r="F1393" s="43"/>
      <c r="G1393" s="53"/>
      <c r="H1393" s="53"/>
      <c r="I1393" s="53"/>
      <c r="J1393" s="53"/>
      <c r="K1393" s="43"/>
      <c r="L1393" s="50"/>
      <c r="M1393" s="50"/>
      <c r="N1393" s="50"/>
      <c r="O1393" s="50"/>
    </row>
    <row r="1394" spans="1:15" s="92" customFormat="1">
      <c r="A1394" s="43"/>
      <c r="B1394" s="43"/>
      <c r="C1394" s="43"/>
      <c r="D1394" s="43"/>
      <c r="E1394" s="43"/>
      <c r="F1394" s="43"/>
      <c r="G1394" s="53"/>
      <c r="H1394" s="53"/>
      <c r="I1394" s="53"/>
      <c r="J1394" s="53"/>
      <c r="K1394" s="43"/>
      <c r="L1394" s="50"/>
      <c r="M1394" s="50"/>
      <c r="N1394" s="50"/>
      <c r="O1394" s="50"/>
    </row>
    <row r="1395" spans="1:15" s="92" customFormat="1">
      <c r="A1395" s="43"/>
      <c r="B1395" s="43"/>
      <c r="C1395" s="43"/>
      <c r="D1395" s="43"/>
      <c r="E1395" s="43"/>
      <c r="F1395" s="43"/>
      <c r="G1395" s="53"/>
      <c r="H1395" s="53"/>
      <c r="I1395" s="53"/>
      <c r="J1395" s="53"/>
      <c r="K1395" s="43"/>
      <c r="L1395" s="50"/>
      <c r="M1395" s="50"/>
      <c r="N1395" s="50"/>
      <c r="O1395" s="50"/>
    </row>
    <row r="1396" spans="1:15" s="92" customFormat="1">
      <c r="A1396" s="43"/>
      <c r="B1396" s="43"/>
      <c r="C1396" s="43"/>
      <c r="D1396" s="43"/>
      <c r="E1396" s="43"/>
      <c r="F1396" s="43"/>
      <c r="G1396" s="53"/>
      <c r="H1396" s="53"/>
      <c r="I1396" s="53"/>
      <c r="J1396" s="53"/>
      <c r="K1396" s="43"/>
      <c r="L1396" s="50"/>
      <c r="M1396" s="50"/>
      <c r="N1396" s="50"/>
      <c r="O1396" s="50"/>
    </row>
    <row r="1397" spans="1:15" s="92" customFormat="1">
      <c r="A1397" s="43"/>
      <c r="B1397" s="43"/>
      <c r="C1397" s="43"/>
      <c r="D1397" s="43"/>
      <c r="E1397" s="43"/>
      <c r="F1397" s="43"/>
      <c r="G1397" s="53"/>
      <c r="H1397" s="53"/>
      <c r="I1397" s="53"/>
      <c r="J1397" s="53"/>
      <c r="K1397" s="43"/>
      <c r="L1397" s="50"/>
      <c r="M1397" s="50"/>
      <c r="N1397" s="50"/>
      <c r="O1397" s="50"/>
    </row>
    <row r="1398" spans="1:15" s="92" customFormat="1">
      <c r="A1398" s="43"/>
      <c r="B1398" s="43"/>
      <c r="C1398" s="43"/>
      <c r="D1398" s="43"/>
      <c r="E1398" s="43"/>
      <c r="F1398" s="43"/>
      <c r="G1398" s="53"/>
      <c r="H1398" s="53"/>
      <c r="I1398" s="53"/>
      <c r="J1398" s="53"/>
      <c r="K1398" s="43"/>
      <c r="L1398" s="50"/>
      <c r="M1398" s="50"/>
      <c r="N1398" s="50"/>
      <c r="O1398" s="50"/>
    </row>
    <row r="1399" spans="1:15" s="92" customFormat="1">
      <c r="A1399" s="43"/>
      <c r="B1399" s="43"/>
      <c r="C1399" s="43"/>
      <c r="D1399" s="43"/>
      <c r="E1399" s="43"/>
      <c r="F1399" s="43"/>
      <c r="G1399" s="53"/>
      <c r="H1399" s="53"/>
      <c r="I1399" s="53"/>
      <c r="J1399" s="53"/>
      <c r="K1399" s="43"/>
      <c r="L1399" s="50"/>
      <c r="M1399" s="50"/>
      <c r="N1399" s="50"/>
      <c r="O1399" s="50"/>
    </row>
    <row r="1400" spans="1:15" s="92" customFormat="1">
      <c r="A1400" s="43"/>
      <c r="B1400" s="43"/>
      <c r="C1400" s="43"/>
      <c r="D1400" s="43"/>
      <c r="E1400" s="43"/>
      <c r="F1400" s="43"/>
      <c r="G1400" s="53"/>
      <c r="H1400" s="53"/>
      <c r="I1400" s="53"/>
      <c r="J1400" s="53"/>
      <c r="K1400" s="43"/>
      <c r="L1400" s="50"/>
      <c r="M1400" s="50"/>
      <c r="N1400" s="50"/>
      <c r="O1400" s="50"/>
    </row>
    <row r="1401" spans="1:15" s="92" customFormat="1">
      <c r="A1401" s="43"/>
      <c r="B1401" s="43"/>
      <c r="C1401" s="43"/>
      <c r="D1401" s="43"/>
      <c r="E1401" s="43"/>
      <c r="F1401" s="43"/>
      <c r="G1401" s="53"/>
      <c r="H1401" s="53"/>
      <c r="I1401" s="53"/>
      <c r="J1401" s="53"/>
      <c r="K1401" s="43"/>
      <c r="L1401" s="50"/>
      <c r="M1401" s="50"/>
      <c r="N1401" s="50"/>
      <c r="O1401" s="50"/>
    </row>
    <row r="1402" spans="1:15" s="92" customFormat="1">
      <c r="A1402" s="43"/>
      <c r="B1402" s="43"/>
      <c r="C1402" s="43"/>
      <c r="D1402" s="43"/>
      <c r="E1402" s="43"/>
      <c r="F1402" s="43"/>
      <c r="G1402" s="53"/>
      <c r="H1402" s="53"/>
      <c r="I1402" s="53"/>
      <c r="J1402" s="53"/>
      <c r="K1402" s="43"/>
      <c r="L1402" s="50"/>
      <c r="M1402" s="50"/>
      <c r="N1402" s="50"/>
      <c r="O1402" s="50"/>
    </row>
    <row r="1403" spans="1:15" s="92" customFormat="1">
      <c r="A1403" s="43"/>
      <c r="B1403" s="43"/>
      <c r="C1403" s="43"/>
      <c r="D1403" s="43"/>
      <c r="E1403" s="43"/>
      <c r="F1403" s="43"/>
      <c r="G1403" s="53"/>
      <c r="H1403" s="53"/>
      <c r="I1403" s="53"/>
      <c r="J1403" s="53"/>
      <c r="K1403" s="43"/>
      <c r="L1403" s="50"/>
      <c r="M1403" s="50"/>
      <c r="N1403" s="50"/>
      <c r="O1403" s="50"/>
    </row>
    <row r="1404" spans="1:15" s="92" customFormat="1">
      <c r="A1404" s="43"/>
      <c r="B1404" s="43"/>
      <c r="C1404" s="43"/>
      <c r="D1404" s="43"/>
      <c r="E1404" s="43"/>
      <c r="F1404" s="43"/>
      <c r="G1404" s="53"/>
      <c r="H1404" s="53"/>
      <c r="I1404" s="53"/>
      <c r="J1404" s="53"/>
      <c r="K1404" s="43"/>
      <c r="L1404" s="50"/>
      <c r="M1404" s="50"/>
      <c r="N1404" s="50"/>
      <c r="O1404" s="50"/>
    </row>
    <row r="1405" spans="1:15" s="92" customFormat="1">
      <c r="A1405" s="43"/>
      <c r="B1405" s="43"/>
      <c r="C1405" s="43"/>
      <c r="D1405" s="43"/>
      <c r="E1405" s="43"/>
      <c r="F1405" s="43"/>
      <c r="G1405" s="53"/>
      <c r="H1405" s="53"/>
      <c r="I1405" s="53"/>
      <c r="J1405" s="53"/>
      <c r="K1405" s="43"/>
      <c r="L1405" s="50"/>
      <c r="M1405" s="50"/>
      <c r="N1405" s="50"/>
      <c r="O1405" s="50"/>
    </row>
    <row r="1406" spans="1:15" s="92" customFormat="1">
      <c r="A1406" s="43"/>
      <c r="B1406" s="43"/>
      <c r="C1406" s="43"/>
      <c r="D1406" s="43"/>
      <c r="E1406" s="43"/>
      <c r="F1406" s="43"/>
      <c r="G1406" s="53"/>
      <c r="H1406" s="53"/>
      <c r="I1406" s="53"/>
      <c r="J1406" s="53"/>
      <c r="K1406" s="43"/>
      <c r="L1406" s="50"/>
      <c r="M1406" s="50"/>
      <c r="N1406" s="50"/>
      <c r="O1406" s="50"/>
    </row>
    <row r="1407" spans="1:15" s="92" customFormat="1">
      <c r="A1407" s="43"/>
      <c r="B1407" s="43"/>
      <c r="C1407" s="43"/>
      <c r="D1407" s="43"/>
      <c r="E1407" s="43"/>
      <c r="F1407" s="43"/>
      <c r="G1407" s="53"/>
      <c r="H1407" s="53"/>
      <c r="I1407" s="53"/>
      <c r="J1407" s="53"/>
      <c r="K1407" s="43"/>
      <c r="L1407" s="50"/>
      <c r="M1407" s="50"/>
      <c r="N1407" s="50"/>
      <c r="O1407" s="50"/>
    </row>
    <row r="1408" spans="1:15" s="92" customFormat="1">
      <c r="A1408" s="43"/>
      <c r="B1408" s="43"/>
      <c r="C1408" s="43"/>
      <c r="D1408" s="43"/>
      <c r="E1408" s="43"/>
      <c r="F1408" s="43"/>
      <c r="G1408" s="53"/>
      <c r="H1408" s="53"/>
      <c r="I1408" s="53"/>
      <c r="J1408" s="53"/>
      <c r="K1408" s="43"/>
      <c r="L1408" s="50"/>
      <c r="M1408" s="50"/>
      <c r="N1408" s="50"/>
      <c r="O1408" s="50"/>
    </row>
    <row r="1409" spans="1:15" s="92" customFormat="1">
      <c r="A1409" s="43"/>
      <c r="B1409" s="43"/>
      <c r="C1409" s="43"/>
      <c r="D1409" s="43"/>
      <c r="E1409" s="43"/>
      <c r="F1409" s="43"/>
      <c r="G1409" s="53"/>
      <c r="H1409" s="53"/>
      <c r="I1409" s="53"/>
      <c r="J1409" s="53"/>
      <c r="K1409" s="43"/>
      <c r="L1409" s="50"/>
      <c r="M1409" s="50"/>
      <c r="N1409" s="50"/>
      <c r="O1409" s="50"/>
    </row>
    <row r="1410" spans="1:15" s="92" customFormat="1">
      <c r="A1410" s="43"/>
      <c r="B1410" s="43"/>
      <c r="C1410" s="43"/>
      <c r="D1410" s="43"/>
      <c r="E1410" s="43"/>
      <c r="F1410" s="43"/>
      <c r="G1410" s="53"/>
      <c r="H1410" s="53"/>
      <c r="I1410" s="53"/>
      <c r="J1410" s="53"/>
      <c r="K1410" s="43"/>
      <c r="L1410" s="50"/>
      <c r="M1410" s="50"/>
      <c r="N1410" s="50"/>
      <c r="O1410" s="50"/>
    </row>
    <row r="1411" spans="1:15" s="92" customFormat="1">
      <c r="A1411" s="43"/>
      <c r="B1411" s="43"/>
      <c r="C1411" s="43"/>
      <c r="D1411" s="43"/>
      <c r="E1411" s="43"/>
      <c r="F1411" s="43"/>
      <c r="G1411" s="53"/>
      <c r="H1411" s="53"/>
      <c r="I1411" s="53"/>
      <c r="J1411" s="53"/>
      <c r="K1411" s="43"/>
      <c r="L1411" s="50"/>
      <c r="M1411" s="50"/>
      <c r="N1411" s="50"/>
      <c r="O1411" s="50"/>
    </row>
    <row r="1426" spans="1:15">
      <c r="A1426" s="96"/>
    </row>
    <row r="1428" spans="1:15" s="53" customFormat="1">
      <c r="A1428" s="43"/>
      <c r="B1428" s="43"/>
      <c r="C1428" s="43"/>
      <c r="D1428" s="43"/>
      <c r="E1428" s="43"/>
      <c r="F1428" s="43"/>
      <c r="K1428" s="43"/>
      <c r="L1428" s="50"/>
      <c r="M1428" s="50"/>
      <c r="N1428" s="50"/>
      <c r="O1428" s="50"/>
    </row>
    <row r="1429" spans="1:15" s="53" customFormat="1">
      <c r="A1429" s="43"/>
      <c r="B1429" s="43"/>
      <c r="C1429" s="43"/>
      <c r="D1429" s="43"/>
      <c r="E1429" s="43"/>
      <c r="F1429" s="43"/>
      <c r="K1429" s="43"/>
      <c r="L1429" s="50"/>
      <c r="M1429" s="50"/>
      <c r="N1429" s="50"/>
      <c r="O1429" s="50"/>
    </row>
    <row r="1430" spans="1:15" s="53" customFormat="1">
      <c r="A1430" s="43"/>
      <c r="B1430" s="43"/>
      <c r="C1430" s="43"/>
      <c r="D1430" s="43"/>
      <c r="E1430" s="43"/>
      <c r="F1430" s="43"/>
      <c r="K1430" s="43"/>
      <c r="L1430" s="50"/>
      <c r="M1430" s="50"/>
      <c r="N1430" s="50"/>
      <c r="O1430" s="50"/>
    </row>
    <row r="1431" spans="1:15" s="53" customFormat="1">
      <c r="A1431" s="43"/>
      <c r="B1431" s="43"/>
      <c r="C1431" s="43"/>
      <c r="D1431" s="43"/>
      <c r="E1431" s="43"/>
      <c r="F1431" s="43"/>
      <c r="K1431" s="43"/>
      <c r="L1431" s="50"/>
      <c r="M1431" s="50"/>
      <c r="N1431" s="50"/>
      <c r="O1431" s="50"/>
    </row>
    <row r="1432" spans="1:15" s="53" customFormat="1">
      <c r="A1432" s="43"/>
      <c r="B1432" s="43"/>
      <c r="C1432" s="43"/>
      <c r="D1432" s="43"/>
      <c r="E1432" s="43"/>
      <c r="F1432" s="43"/>
      <c r="K1432" s="43"/>
      <c r="L1432" s="50"/>
      <c r="M1432" s="50"/>
      <c r="N1432" s="50"/>
      <c r="O1432" s="50"/>
    </row>
    <row r="1433" spans="1:15" s="53" customFormat="1">
      <c r="A1433" s="43"/>
      <c r="B1433" s="43"/>
      <c r="C1433" s="43"/>
      <c r="D1433" s="43"/>
      <c r="E1433" s="43"/>
      <c r="F1433" s="43"/>
      <c r="K1433" s="43"/>
      <c r="L1433" s="50"/>
      <c r="M1433" s="50"/>
      <c r="N1433" s="50"/>
      <c r="O1433" s="50"/>
    </row>
    <row r="1434" spans="1:15" s="53" customFormat="1">
      <c r="A1434" s="43"/>
      <c r="B1434" s="43"/>
      <c r="C1434" s="43"/>
      <c r="D1434" s="43"/>
      <c r="E1434" s="43"/>
      <c r="F1434" s="43"/>
      <c r="K1434" s="43"/>
      <c r="L1434" s="50"/>
      <c r="M1434" s="50"/>
      <c r="N1434" s="50"/>
      <c r="O1434" s="50"/>
    </row>
    <row r="1435" spans="1:15" s="53" customFormat="1">
      <c r="A1435" s="43"/>
      <c r="B1435" s="43"/>
      <c r="C1435" s="43"/>
      <c r="D1435" s="43"/>
      <c r="E1435" s="43"/>
      <c r="F1435" s="43"/>
      <c r="K1435" s="43"/>
      <c r="L1435" s="50"/>
      <c r="M1435" s="50"/>
      <c r="N1435" s="50"/>
      <c r="O1435" s="50"/>
    </row>
    <row r="1436" spans="1:15" s="53" customFormat="1">
      <c r="A1436" s="43"/>
      <c r="B1436" s="43"/>
      <c r="C1436" s="43"/>
      <c r="D1436" s="43"/>
      <c r="E1436" s="43"/>
      <c r="F1436" s="43"/>
      <c r="K1436" s="43"/>
      <c r="L1436" s="50"/>
      <c r="M1436" s="50"/>
      <c r="N1436" s="50"/>
      <c r="O1436" s="50"/>
    </row>
    <row r="1437" spans="1:15" s="53" customFormat="1">
      <c r="A1437" s="43"/>
      <c r="B1437" s="43"/>
      <c r="C1437" s="43"/>
      <c r="D1437" s="43"/>
      <c r="E1437" s="43"/>
      <c r="F1437" s="43"/>
      <c r="K1437" s="43"/>
      <c r="L1437" s="50"/>
      <c r="M1437" s="50"/>
      <c r="N1437" s="50"/>
      <c r="O1437" s="50"/>
    </row>
    <row r="1438" spans="1:15" s="53" customFormat="1">
      <c r="A1438" s="43"/>
      <c r="B1438" s="43"/>
      <c r="C1438" s="43"/>
      <c r="D1438" s="43"/>
      <c r="E1438" s="43"/>
      <c r="F1438" s="43"/>
      <c r="K1438" s="43"/>
      <c r="L1438" s="50"/>
      <c r="M1438" s="50"/>
      <c r="N1438" s="50"/>
      <c r="O1438" s="50"/>
    </row>
    <row r="1439" spans="1:15" s="53" customFormat="1">
      <c r="A1439" s="43"/>
      <c r="B1439" s="43"/>
      <c r="C1439" s="43"/>
      <c r="D1439" s="43"/>
      <c r="E1439" s="43"/>
      <c r="F1439" s="43"/>
      <c r="K1439" s="43"/>
      <c r="L1439" s="50"/>
      <c r="M1439" s="50"/>
      <c r="N1439" s="50"/>
      <c r="O1439" s="50"/>
    </row>
    <row r="1440" spans="1:15" s="53" customFormat="1">
      <c r="A1440" s="43"/>
      <c r="B1440" s="43"/>
      <c r="C1440" s="43"/>
      <c r="D1440" s="43"/>
      <c r="E1440" s="43"/>
      <c r="F1440" s="43"/>
      <c r="K1440" s="43"/>
      <c r="L1440" s="50"/>
      <c r="M1440" s="50"/>
      <c r="N1440" s="50"/>
      <c r="O1440" s="50"/>
    </row>
    <row r="1441" spans="1:15" s="53" customFormat="1">
      <c r="A1441" s="43"/>
      <c r="B1441" s="43"/>
      <c r="C1441" s="43"/>
      <c r="D1441" s="43"/>
      <c r="E1441" s="43"/>
      <c r="F1441" s="43"/>
      <c r="K1441" s="43"/>
      <c r="L1441" s="50"/>
      <c r="M1441" s="50"/>
      <c r="N1441" s="50"/>
      <c r="O1441" s="50"/>
    </row>
    <row r="1442" spans="1:15" s="53" customFormat="1">
      <c r="A1442" s="43"/>
      <c r="B1442" s="43"/>
      <c r="C1442" s="43"/>
      <c r="D1442" s="43"/>
      <c r="E1442" s="43"/>
      <c r="F1442" s="43"/>
      <c r="K1442" s="43"/>
      <c r="L1442" s="50"/>
      <c r="M1442" s="50"/>
      <c r="N1442" s="50"/>
      <c r="O1442" s="50"/>
    </row>
    <row r="1443" spans="1:15" s="53" customFormat="1">
      <c r="A1443" s="43"/>
      <c r="B1443" s="43"/>
      <c r="C1443" s="43"/>
      <c r="D1443" s="43"/>
      <c r="E1443" s="43"/>
      <c r="F1443" s="43"/>
      <c r="K1443" s="43"/>
      <c r="L1443" s="50"/>
      <c r="M1443" s="50"/>
      <c r="N1443" s="50"/>
      <c r="O1443" s="50"/>
    </row>
    <row r="1444" spans="1:15" s="53" customFormat="1">
      <c r="A1444" s="43"/>
      <c r="B1444" s="43"/>
      <c r="C1444" s="43"/>
      <c r="D1444" s="43"/>
      <c r="E1444" s="43"/>
      <c r="F1444" s="43"/>
      <c r="K1444" s="43"/>
      <c r="L1444" s="50"/>
      <c r="M1444" s="50"/>
      <c r="N1444" s="50"/>
      <c r="O1444" s="50"/>
    </row>
    <row r="1445" spans="1:15" s="53" customFormat="1">
      <c r="A1445" s="43"/>
      <c r="B1445" s="43"/>
      <c r="C1445" s="43"/>
      <c r="D1445" s="43"/>
      <c r="E1445" s="43"/>
      <c r="F1445" s="43"/>
      <c r="K1445" s="43"/>
      <c r="L1445" s="50"/>
      <c r="M1445" s="50"/>
      <c r="N1445" s="50"/>
      <c r="O1445" s="50"/>
    </row>
    <row r="1446" spans="1:15" s="53" customFormat="1">
      <c r="A1446" s="43"/>
      <c r="B1446" s="43"/>
      <c r="C1446" s="43"/>
      <c r="D1446" s="43"/>
      <c r="E1446" s="43"/>
      <c r="F1446" s="43"/>
      <c r="K1446" s="43"/>
      <c r="L1446" s="50"/>
      <c r="M1446" s="50"/>
      <c r="N1446" s="50"/>
      <c r="O1446" s="50"/>
    </row>
    <row r="1447" spans="1:15" s="53" customFormat="1">
      <c r="A1447" s="43"/>
      <c r="B1447" s="43"/>
      <c r="C1447" s="43"/>
      <c r="D1447" s="43"/>
      <c r="E1447" s="43"/>
      <c r="F1447" s="43"/>
      <c r="K1447" s="43"/>
      <c r="L1447" s="50"/>
      <c r="M1447" s="50"/>
      <c r="N1447" s="50"/>
      <c r="O1447" s="50"/>
    </row>
    <row r="1448" spans="1:15" s="53" customFormat="1">
      <c r="A1448" s="43"/>
      <c r="B1448" s="43"/>
      <c r="C1448" s="43"/>
      <c r="D1448" s="43"/>
      <c r="E1448" s="43"/>
      <c r="F1448" s="43"/>
      <c r="K1448" s="43"/>
      <c r="L1448" s="50"/>
      <c r="M1448" s="50"/>
      <c r="N1448" s="50"/>
      <c r="O1448" s="50"/>
    </row>
    <row r="1449" spans="1:15" s="53" customFormat="1">
      <c r="A1449" s="43"/>
      <c r="B1449" s="43"/>
      <c r="C1449" s="43"/>
      <c r="D1449" s="43"/>
      <c r="E1449" s="43"/>
      <c r="F1449" s="43"/>
      <c r="K1449" s="43"/>
      <c r="L1449" s="50"/>
      <c r="M1449" s="50"/>
      <c r="N1449" s="50"/>
      <c r="O1449" s="50"/>
    </row>
    <row r="1450" spans="1:15" s="53" customFormat="1">
      <c r="A1450" s="43"/>
      <c r="B1450" s="43"/>
      <c r="C1450" s="43"/>
      <c r="D1450" s="43"/>
      <c r="E1450" s="43"/>
      <c r="F1450" s="43"/>
      <c r="K1450" s="43"/>
      <c r="L1450" s="50"/>
      <c r="M1450" s="50"/>
      <c r="N1450" s="50"/>
      <c r="O1450" s="50"/>
    </row>
    <row r="1451" spans="1:15" s="53" customFormat="1">
      <c r="A1451" s="43"/>
      <c r="B1451" s="43"/>
      <c r="C1451" s="43"/>
      <c r="D1451" s="43"/>
      <c r="E1451" s="43"/>
      <c r="F1451" s="43"/>
      <c r="K1451" s="43"/>
      <c r="L1451" s="50"/>
      <c r="M1451" s="50"/>
      <c r="N1451" s="50"/>
      <c r="O1451" s="50"/>
    </row>
    <row r="1452" spans="1:15" s="53" customFormat="1">
      <c r="A1452" s="43"/>
      <c r="B1452" s="43"/>
      <c r="C1452" s="43"/>
      <c r="D1452" s="43"/>
      <c r="E1452" s="43"/>
      <c r="F1452" s="43"/>
      <c r="K1452" s="43"/>
      <c r="L1452" s="50"/>
      <c r="M1452" s="50"/>
      <c r="N1452" s="50"/>
      <c r="O1452" s="50"/>
    </row>
    <row r="1453" spans="1:15" s="53" customFormat="1">
      <c r="A1453" s="43"/>
      <c r="B1453" s="43"/>
      <c r="C1453" s="43"/>
      <c r="D1453" s="43"/>
      <c r="E1453" s="43"/>
      <c r="F1453" s="43"/>
      <c r="K1453" s="43"/>
      <c r="L1453" s="50"/>
      <c r="M1453" s="50"/>
      <c r="N1453" s="50"/>
      <c r="O1453" s="50"/>
    </row>
    <row r="1454" spans="1:15" s="53" customFormat="1">
      <c r="A1454" s="43"/>
      <c r="B1454" s="43"/>
      <c r="C1454" s="43"/>
      <c r="D1454" s="43"/>
      <c r="E1454" s="43"/>
      <c r="F1454" s="43"/>
      <c r="K1454" s="43"/>
      <c r="L1454" s="50"/>
      <c r="M1454" s="50"/>
      <c r="N1454" s="50"/>
      <c r="O1454" s="50"/>
    </row>
    <row r="1455" spans="1:15" s="53" customFormat="1">
      <c r="A1455" s="43"/>
      <c r="B1455" s="43"/>
      <c r="C1455" s="43"/>
      <c r="D1455" s="43"/>
      <c r="E1455" s="43"/>
      <c r="F1455" s="43"/>
      <c r="K1455" s="43"/>
      <c r="L1455" s="50"/>
      <c r="M1455" s="50"/>
      <c r="N1455" s="50"/>
      <c r="O1455" s="50"/>
    </row>
    <row r="1456" spans="1:15" s="53" customFormat="1">
      <c r="A1456" s="43"/>
      <c r="B1456" s="43"/>
      <c r="C1456" s="43"/>
      <c r="D1456" s="43"/>
      <c r="E1456" s="43"/>
      <c r="F1456" s="43"/>
      <c r="K1456" s="43"/>
      <c r="L1456" s="50"/>
      <c r="M1456" s="50"/>
      <c r="N1456" s="50"/>
      <c r="O1456" s="50"/>
    </row>
    <row r="1457" spans="1:15" s="53" customFormat="1">
      <c r="A1457" s="43"/>
      <c r="B1457" s="43"/>
      <c r="C1457" s="43"/>
      <c r="D1457" s="43"/>
      <c r="E1457" s="43"/>
      <c r="F1457" s="43"/>
      <c r="K1457" s="43"/>
      <c r="L1457" s="50"/>
      <c r="M1457" s="50"/>
      <c r="N1457" s="50"/>
      <c r="O1457" s="50"/>
    </row>
    <row r="1458" spans="1:15" s="53" customFormat="1">
      <c r="A1458" s="43"/>
      <c r="B1458" s="43"/>
      <c r="C1458" s="43"/>
      <c r="D1458" s="43"/>
      <c r="E1458" s="43"/>
      <c r="F1458" s="43"/>
      <c r="K1458" s="43"/>
      <c r="L1458" s="50"/>
      <c r="M1458" s="50"/>
      <c r="N1458" s="50"/>
      <c r="O1458" s="50"/>
    </row>
    <row r="1459" spans="1:15" s="53" customFormat="1">
      <c r="A1459" s="43"/>
      <c r="B1459" s="43"/>
      <c r="C1459" s="43"/>
      <c r="D1459" s="43"/>
      <c r="E1459" s="43"/>
      <c r="F1459" s="43"/>
      <c r="K1459" s="43"/>
      <c r="L1459" s="50"/>
      <c r="M1459" s="50"/>
      <c r="N1459" s="50"/>
      <c r="O1459" s="50"/>
    </row>
    <row r="1460" spans="1:15" s="53" customFormat="1">
      <c r="A1460" s="43"/>
      <c r="B1460" s="43"/>
      <c r="C1460" s="43"/>
      <c r="D1460" s="43"/>
      <c r="E1460" s="43"/>
      <c r="F1460" s="43"/>
      <c r="K1460" s="43"/>
      <c r="L1460" s="50"/>
      <c r="M1460" s="50"/>
      <c r="N1460" s="50"/>
      <c r="O1460" s="50"/>
    </row>
    <row r="1461" spans="1:15" s="53" customFormat="1">
      <c r="A1461" s="43"/>
      <c r="B1461" s="43"/>
      <c r="C1461" s="43"/>
      <c r="D1461" s="43"/>
      <c r="E1461" s="43"/>
      <c r="F1461" s="43"/>
      <c r="K1461" s="43"/>
      <c r="L1461" s="50"/>
      <c r="M1461" s="50"/>
      <c r="N1461" s="50"/>
      <c r="O1461" s="50"/>
    </row>
    <row r="1462" spans="1:15" s="53" customFormat="1">
      <c r="A1462" s="43"/>
      <c r="B1462" s="43"/>
      <c r="C1462" s="43"/>
      <c r="D1462" s="43"/>
      <c r="E1462" s="43"/>
      <c r="F1462" s="43"/>
      <c r="K1462" s="43"/>
      <c r="L1462" s="50"/>
      <c r="M1462" s="50"/>
      <c r="N1462" s="50"/>
      <c r="O1462" s="50"/>
    </row>
    <row r="1463" spans="1:15" s="53" customFormat="1">
      <c r="A1463" s="43"/>
      <c r="B1463" s="43"/>
      <c r="C1463" s="43"/>
      <c r="D1463" s="43"/>
      <c r="E1463" s="43"/>
      <c r="F1463" s="43"/>
      <c r="K1463" s="43"/>
      <c r="L1463" s="50"/>
      <c r="M1463" s="50"/>
      <c r="N1463" s="50"/>
      <c r="O1463" s="50"/>
    </row>
    <row r="1464" spans="1:15" s="53" customFormat="1">
      <c r="A1464" s="43"/>
      <c r="B1464" s="43"/>
      <c r="C1464" s="43"/>
      <c r="D1464" s="43"/>
      <c r="E1464" s="43"/>
      <c r="F1464" s="43"/>
      <c r="K1464" s="43"/>
      <c r="L1464" s="50"/>
      <c r="M1464" s="50"/>
      <c r="N1464" s="50"/>
      <c r="O1464" s="50"/>
    </row>
    <row r="1465" spans="1:15" s="53" customFormat="1">
      <c r="A1465" s="43"/>
      <c r="B1465" s="43"/>
      <c r="C1465" s="43"/>
      <c r="D1465" s="43"/>
      <c r="E1465" s="43"/>
      <c r="F1465" s="43"/>
      <c r="K1465" s="43"/>
      <c r="L1465" s="50"/>
      <c r="M1465" s="50"/>
      <c r="N1465" s="50"/>
      <c r="O1465" s="50"/>
    </row>
    <row r="1466" spans="1:15" s="53" customFormat="1">
      <c r="A1466" s="43"/>
      <c r="B1466" s="43"/>
      <c r="C1466" s="43"/>
      <c r="D1466" s="43"/>
      <c r="E1466" s="43"/>
      <c r="F1466" s="43"/>
      <c r="K1466" s="43"/>
      <c r="L1466" s="50"/>
      <c r="M1466" s="50"/>
      <c r="N1466" s="50"/>
      <c r="O1466" s="50"/>
    </row>
    <row r="1467" spans="1:15" s="53" customFormat="1">
      <c r="A1467" s="43"/>
      <c r="B1467" s="43"/>
      <c r="C1467" s="43"/>
      <c r="D1467" s="43"/>
      <c r="E1467" s="43"/>
      <c r="F1467" s="43"/>
      <c r="K1467" s="43"/>
      <c r="L1467" s="50"/>
      <c r="M1467" s="50"/>
      <c r="N1467" s="50"/>
      <c r="O1467" s="50"/>
    </row>
    <row r="1468" spans="1:15" s="53" customFormat="1">
      <c r="A1468" s="43"/>
      <c r="B1468" s="43"/>
      <c r="C1468" s="43"/>
      <c r="D1468" s="43"/>
      <c r="E1468" s="43"/>
      <c r="F1468" s="43"/>
      <c r="K1468" s="43"/>
      <c r="L1468" s="50"/>
      <c r="M1468" s="50"/>
      <c r="N1468" s="50"/>
      <c r="O1468" s="50"/>
    </row>
    <row r="1469" spans="1:15" s="53" customFormat="1">
      <c r="A1469" s="43"/>
      <c r="B1469" s="43"/>
      <c r="C1469" s="43"/>
      <c r="D1469" s="43"/>
      <c r="E1469" s="43"/>
      <c r="F1469" s="43"/>
      <c r="K1469" s="43"/>
      <c r="L1469" s="50"/>
      <c r="M1469" s="50"/>
      <c r="N1469" s="50"/>
      <c r="O1469" s="50"/>
    </row>
    <row r="1470" spans="1:15" s="53" customFormat="1">
      <c r="A1470" s="43"/>
      <c r="B1470" s="43"/>
      <c r="C1470" s="43"/>
      <c r="D1470" s="43"/>
      <c r="E1470" s="43"/>
      <c r="F1470" s="43"/>
      <c r="K1470" s="43"/>
      <c r="L1470" s="50"/>
      <c r="M1470" s="50"/>
      <c r="N1470" s="50"/>
      <c r="O1470" s="50"/>
    </row>
    <row r="1471" spans="1:15" s="53" customFormat="1">
      <c r="A1471" s="43"/>
      <c r="B1471" s="43"/>
      <c r="C1471" s="43"/>
      <c r="D1471" s="43"/>
      <c r="E1471" s="43"/>
      <c r="F1471" s="43"/>
      <c r="K1471" s="43"/>
      <c r="L1471" s="50"/>
      <c r="M1471" s="50"/>
      <c r="N1471" s="50"/>
      <c r="O1471" s="50"/>
    </row>
    <row r="1472" spans="1:15" s="53" customFormat="1">
      <c r="A1472" s="43"/>
      <c r="B1472" s="43"/>
      <c r="C1472" s="43"/>
      <c r="D1472" s="43"/>
      <c r="E1472" s="43"/>
      <c r="F1472" s="43"/>
      <c r="K1472" s="43"/>
      <c r="L1472" s="50"/>
      <c r="M1472" s="50"/>
      <c r="N1472" s="50"/>
      <c r="O1472" s="50"/>
    </row>
    <row r="1473" spans="1:15" s="53" customFormat="1">
      <c r="A1473" s="43"/>
      <c r="B1473" s="43"/>
      <c r="C1473" s="43"/>
      <c r="D1473" s="43"/>
      <c r="E1473" s="43"/>
      <c r="F1473" s="43"/>
      <c r="K1473" s="43"/>
      <c r="L1473" s="50"/>
      <c r="M1473" s="50"/>
      <c r="N1473" s="50"/>
      <c r="O1473" s="50"/>
    </row>
    <row r="1474" spans="1:15" s="53" customFormat="1">
      <c r="A1474" s="43"/>
      <c r="B1474" s="43"/>
      <c r="C1474" s="43"/>
      <c r="D1474" s="43"/>
      <c r="E1474" s="43"/>
      <c r="F1474" s="43"/>
      <c r="K1474" s="43"/>
      <c r="L1474" s="50"/>
      <c r="M1474" s="50"/>
      <c r="N1474" s="50"/>
      <c r="O1474" s="50"/>
    </row>
    <row r="1475" spans="1:15" s="53" customFormat="1">
      <c r="A1475" s="43"/>
      <c r="B1475" s="43"/>
      <c r="C1475" s="43"/>
      <c r="D1475" s="43"/>
      <c r="E1475" s="43"/>
      <c r="F1475" s="43"/>
      <c r="K1475" s="43"/>
      <c r="L1475" s="50"/>
      <c r="M1475" s="50"/>
      <c r="N1475" s="50"/>
      <c r="O1475" s="50"/>
    </row>
    <row r="1476" spans="1:15" s="92" customFormat="1">
      <c r="A1476" s="43"/>
      <c r="B1476" s="43"/>
      <c r="C1476" s="43"/>
      <c r="D1476" s="43"/>
      <c r="E1476" s="43"/>
      <c r="F1476" s="43"/>
      <c r="G1476" s="53"/>
      <c r="H1476" s="53"/>
      <c r="I1476" s="53"/>
      <c r="J1476" s="53"/>
      <c r="K1476" s="43"/>
      <c r="L1476" s="50"/>
      <c r="M1476" s="50"/>
      <c r="N1476" s="50"/>
      <c r="O1476" s="50"/>
    </row>
    <row r="1477" spans="1:15" s="92" customFormat="1">
      <c r="A1477" s="43"/>
      <c r="B1477" s="43"/>
      <c r="C1477" s="43"/>
      <c r="D1477" s="43"/>
      <c r="E1477" s="43"/>
      <c r="F1477" s="43"/>
      <c r="G1477" s="53"/>
      <c r="H1477" s="53"/>
      <c r="I1477" s="53"/>
      <c r="J1477" s="53"/>
      <c r="K1477" s="43"/>
      <c r="L1477" s="50"/>
      <c r="M1477" s="50"/>
      <c r="N1477" s="50"/>
      <c r="O1477" s="50"/>
    </row>
    <row r="1478" spans="1:15" s="92" customFormat="1">
      <c r="A1478" s="43"/>
      <c r="B1478" s="43"/>
      <c r="C1478" s="43"/>
      <c r="D1478" s="43"/>
      <c r="E1478" s="43"/>
      <c r="F1478" s="43"/>
      <c r="G1478" s="53"/>
      <c r="H1478" s="53"/>
      <c r="I1478" s="53"/>
      <c r="J1478" s="53"/>
      <c r="K1478" s="43"/>
      <c r="L1478" s="50"/>
      <c r="M1478" s="50"/>
      <c r="N1478" s="50"/>
      <c r="O1478" s="50"/>
    </row>
    <row r="1479" spans="1:15" s="92" customFormat="1">
      <c r="A1479" s="43"/>
      <c r="B1479" s="43"/>
      <c r="C1479" s="43"/>
      <c r="D1479" s="43"/>
      <c r="E1479" s="43"/>
      <c r="F1479" s="43"/>
      <c r="G1479" s="53"/>
      <c r="H1479" s="53"/>
      <c r="I1479" s="53"/>
      <c r="J1479" s="53"/>
      <c r="K1479" s="43"/>
      <c r="L1479" s="50"/>
      <c r="M1479" s="50"/>
      <c r="N1479" s="50"/>
      <c r="O1479" s="50"/>
    </row>
    <row r="1480" spans="1:15" s="92" customFormat="1">
      <c r="A1480" s="43"/>
      <c r="B1480" s="43"/>
      <c r="C1480" s="43"/>
      <c r="D1480" s="43"/>
      <c r="E1480" s="43"/>
      <c r="F1480" s="43"/>
      <c r="G1480" s="53"/>
      <c r="H1480" s="53"/>
      <c r="I1480" s="53"/>
      <c r="J1480" s="53"/>
      <c r="K1480" s="43"/>
      <c r="L1480" s="50"/>
      <c r="M1480" s="50"/>
      <c r="N1480" s="50"/>
      <c r="O1480" s="50"/>
    </row>
    <row r="1481" spans="1:15" s="92" customFormat="1">
      <c r="A1481" s="43"/>
      <c r="B1481" s="43"/>
      <c r="C1481" s="43"/>
      <c r="D1481" s="43"/>
      <c r="E1481" s="43"/>
      <c r="F1481" s="43"/>
      <c r="G1481" s="53"/>
      <c r="H1481" s="53"/>
      <c r="I1481" s="53"/>
      <c r="J1481" s="53"/>
      <c r="K1481" s="43"/>
      <c r="L1481" s="50"/>
      <c r="M1481" s="50"/>
      <c r="N1481" s="50"/>
      <c r="O1481" s="50"/>
    </row>
    <row r="1482" spans="1:15" s="92" customFormat="1">
      <c r="A1482" s="43"/>
      <c r="B1482" s="43"/>
      <c r="C1482" s="43"/>
      <c r="D1482" s="43"/>
      <c r="E1482" s="43"/>
      <c r="F1482" s="43"/>
      <c r="G1482" s="53"/>
      <c r="H1482" s="53"/>
      <c r="I1482" s="53"/>
      <c r="J1482" s="53"/>
      <c r="K1482" s="43"/>
      <c r="L1482" s="50"/>
      <c r="M1482" s="50"/>
      <c r="N1482" s="50"/>
      <c r="O1482" s="50"/>
    </row>
    <row r="1483" spans="1:15" s="92" customFormat="1">
      <c r="A1483" s="43"/>
      <c r="B1483" s="43"/>
      <c r="C1483" s="43"/>
      <c r="D1483" s="43"/>
      <c r="E1483" s="43"/>
      <c r="F1483" s="43"/>
      <c r="G1483" s="53"/>
      <c r="H1483" s="53"/>
      <c r="I1483" s="53"/>
      <c r="J1483" s="53"/>
      <c r="K1483" s="43"/>
      <c r="L1483" s="50"/>
      <c r="M1483" s="50"/>
      <c r="N1483" s="50"/>
      <c r="O1483" s="50"/>
    </row>
    <row r="1484" spans="1:15" s="92" customFormat="1">
      <c r="A1484" s="43"/>
      <c r="B1484" s="43"/>
      <c r="C1484" s="43"/>
      <c r="D1484" s="43"/>
      <c r="E1484" s="43"/>
      <c r="F1484" s="43"/>
      <c r="G1484" s="53"/>
      <c r="H1484" s="53"/>
      <c r="I1484" s="53"/>
      <c r="J1484" s="53"/>
      <c r="K1484" s="43"/>
      <c r="L1484" s="50"/>
      <c r="M1484" s="50"/>
      <c r="N1484" s="50"/>
      <c r="O1484" s="50"/>
    </row>
    <row r="1485" spans="1:15" s="92" customFormat="1">
      <c r="A1485" s="43"/>
      <c r="B1485" s="43"/>
      <c r="C1485" s="43"/>
      <c r="D1485" s="43"/>
      <c r="E1485" s="43"/>
      <c r="F1485" s="43"/>
      <c r="G1485" s="53"/>
      <c r="H1485" s="53"/>
      <c r="I1485" s="53"/>
      <c r="J1485" s="53"/>
      <c r="K1485" s="43"/>
      <c r="L1485" s="50"/>
      <c r="M1485" s="50"/>
      <c r="N1485" s="50"/>
      <c r="O1485" s="50"/>
    </row>
    <row r="1486" spans="1:15" s="92" customFormat="1">
      <c r="A1486" s="43"/>
      <c r="B1486" s="43"/>
      <c r="C1486" s="43"/>
      <c r="D1486" s="43"/>
      <c r="E1486" s="43"/>
      <c r="F1486" s="43"/>
      <c r="G1486" s="53"/>
      <c r="H1486" s="53"/>
      <c r="I1486" s="53"/>
      <c r="J1486" s="53"/>
      <c r="K1486" s="43"/>
      <c r="L1486" s="50"/>
      <c r="M1486" s="50"/>
      <c r="N1486" s="50"/>
      <c r="O1486" s="50"/>
    </row>
    <row r="1487" spans="1:15" s="92" customFormat="1">
      <c r="A1487" s="43"/>
      <c r="B1487" s="43"/>
      <c r="C1487" s="43"/>
      <c r="D1487" s="43"/>
      <c r="E1487" s="43"/>
      <c r="F1487" s="43"/>
      <c r="G1487" s="53"/>
      <c r="H1487" s="53"/>
      <c r="I1487" s="53"/>
      <c r="J1487" s="53"/>
      <c r="K1487" s="43"/>
      <c r="L1487" s="50"/>
      <c r="M1487" s="50"/>
      <c r="N1487" s="50"/>
      <c r="O1487" s="50"/>
    </row>
    <row r="1488" spans="1:15" s="92" customFormat="1">
      <c r="A1488" s="43"/>
      <c r="B1488" s="43"/>
      <c r="C1488" s="43"/>
      <c r="D1488" s="43"/>
      <c r="E1488" s="43"/>
      <c r="F1488" s="43"/>
      <c r="G1488" s="53"/>
      <c r="H1488" s="53"/>
      <c r="I1488" s="53"/>
      <c r="J1488" s="53"/>
      <c r="K1488" s="43"/>
      <c r="L1488" s="50"/>
      <c r="M1488" s="50"/>
      <c r="N1488" s="50"/>
      <c r="O1488" s="50"/>
    </row>
    <row r="1489" spans="1:15" s="92" customFormat="1">
      <c r="A1489" s="43"/>
      <c r="B1489" s="43"/>
      <c r="C1489" s="43"/>
      <c r="D1489" s="43"/>
      <c r="E1489" s="43"/>
      <c r="F1489" s="43"/>
      <c r="G1489" s="53"/>
      <c r="H1489" s="53"/>
      <c r="I1489" s="53"/>
      <c r="J1489" s="53"/>
      <c r="K1489" s="43"/>
      <c r="L1489" s="50"/>
      <c r="M1489" s="50"/>
      <c r="N1489" s="50"/>
      <c r="O1489" s="50"/>
    </row>
    <row r="1490" spans="1:15" s="92" customFormat="1">
      <c r="A1490" s="43"/>
      <c r="B1490" s="43"/>
      <c r="C1490" s="43"/>
      <c r="D1490" s="43"/>
      <c r="E1490" s="43"/>
      <c r="F1490" s="43"/>
      <c r="G1490" s="53"/>
      <c r="H1490" s="53"/>
      <c r="I1490" s="53"/>
      <c r="J1490" s="53"/>
      <c r="K1490" s="43"/>
      <c r="L1490" s="50"/>
      <c r="M1490" s="50"/>
      <c r="N1490" s="50"/>
      <c r="O1490" s="50"/>
    </row>
    <row r="1491" spans="1:15" s="92" customFormat="1">
      <c r="A1491" s="43"/>
      <c r="B1491" s="43"/>
      <c r="C1491" s="43"/>
      <c r="D1491" s="43"/>
      <c r="E1491" s="43"/>
      <c r="F1491" s="43"/>
      <c r="G1491" s="53"/>
      <c r="H1491" s="53"/>
      <c r="I1491" s="53"/>
      <c r="J1491" s="53"/>
      <c r="K1491" s="43"/>
      <c r="L1491" s="50"/>
      <c r="M1491" s="50"/>
      <c r="N1491" s="50"/>
      <c r="O1491" s="50"/>
    </row>
    <row r="1492" spans="1:15" s="92" customFormat="1">
      <c r="A1492" s="43"/>
      <c r="B1492" s="43"/>
      <c r="C1492" s="43"/>
      <c r="D1492" s="43"/>
      <c r="E1492" s="43"/>
      <c r="F1492" s="43"/>
      <c r="G1492" s="53"/>
      <c r="H1492" s="53"/>
      <c r="I1492" s="53"/>
      <c r="J1492" s="53"/>
      <c r="K1492" s="43"/>
      <c r="L1492" s="50"/>
      <c r="M1492" s="50"/>
      <c r="N1492" s="50"/>
      <c r="O1492" s="50"/>
    </row>
    <row r="1493" spans="1:15" s="92" customFormat="1">
      <c r="A1493" s="43"/>
      <c r="B1493" s="43"/>
      <c r="C1493" s="43"/>
      <c r="D1493" s="43"/>
      <c r="E1493" s="43"/>
      <c r="F1493" s="43"/>
      <c r="G1493" s="53"/>
      <c r="H1493" s="53"/>
      <c r="I1493" s="53"/>
      <c r="J1493" s="53"/>
      <c r="K1493" s="43"/>
      <c r="L1493" s="50"/>
      <c r="M1493" s="50"/>
      <c r="N1493" s="50"/>
      <c r="O1493" s="50"/>
    </row>
    <row r="1494" spans="1:15" s="92" customFormat="1">
      <c r="A1494" s="43"/>
      <c r="B1494" s="43"/>
      <c r="C1494" s="43"/>
      <c r="D1494" s="43"/>
      <c r="E1494" s="43"/>
      <c r="F1494" s="43"/>
      <c r="G1494" s="53"/>
      <c r="H1494" s="53"/>
      <c r="I1494" s="53"/>
      <c r="J1494" s="53"/>
      <c r="K1494" s="43"/>
      <c r="L1494" s="50"/>
      <c r="M1494" s="50"/>
      <c r="N1494" s="50"/>
      <c r="O1494" s="50"/>
    </row>
    <row r="1495" spans="1:15" s="92" customFormat="1">
      <c r="A1495" s="43"/>
      <c r="B1495" s="43"/>
      <c r="C1495" s="43"/>
      <c r="D1495" s="43"/>
      <c r="E1495" s="43"/>
      <c r="F1495" s="43"/>
      <c r="G1495" s="53"/>
      <c r="H1495" s="53"/>
      <c r="I1495" s="53"/>
      <c r="J1495" s="53"/>
      <c r="K1495" s="43"/>
      <c r="L1495" s="50"/>
      <c r="M1495" s="50"/>
      <c r="N1495" s="50"/>
      <c r="O1495" s="50"/>
    </row>
    <row r="1496" spans="1:15" s="92" customFormat="1">
      <c r="A1496" s="43"/>
      <c r="B1496" s="43"/>
      <c r="C1496" s="43"/>
      <c r="D1496" s="43"/>
      <c r="E1496" s="43"/>
      <c r="F1496" s="43"/>
      <c r="G1496" s="53"/>
      <c r="H1496" s="53"/>
      <c r="I1496" s="53"/>
      <c r="J1496" s="53"/>
      <c r="K1496" s="43"/>
      <c r="L1496" s="50"/>
      <c r="M1496" s="50"/>
      <c r="N1496" s="50"/>
      <c r="O1496" s="50"/>
    </row>
    <row r="1497" spans="1:15" s="92" customFormat="1">
      <c r="A1497" s="43"/>
      <c r="B1497" s="43"/>
      <c r="C1497" s="43"/>
      <c r="D1497" s="43"/>
      <c r="E1497" s="43"/>
      <c r="F1497" s="43"/>
      <c r="G1497" s="53"/>
      <c r="H1497" s="53"/>
      <c r="I1497" s="53"/>
      <c r="J1497" s="53"/>
      <c r="K1497" s="43"/>
      <c r="L1497" s="50"/>
      <c r="M1497" s="50"/>
      <c r="N1497" s="50"/>
      <c r="O1497" s="50"/>
    </row>
    <row r="1498" spans="1:15" s="92" customFormat="1">
      <c r="A1498" s="43"/>
      <c r="B1498" s="43"/>
      <c r="C1498" s="43"/>
      <c r="D1498" s="43"/>
      <c r="E1498" s="43"/>
      <c r="F1498" s="43"/>
      <c r="G1498" s="53"/>
      <c r="H1498" s="53"/>
      <c r="I1498" s="53"/>
      <c r="J1498" s="53"/>
      <c r="K1498" s="43"/>
      <c r="L1498" s="50"/>
      <c r="M1498" s="50"/>
      <c r="N1498" s="50"/>
      <c r="O1498" s="50"/>
    </row>
    <row r="1499" spans="1:15" s="92" customFormat="1">
      <c r="A1499" s="43"/>
      <c r="B1499" s="43"/>
      <c r="C1499" s="43"/>
      <c r="D1499" s="43"/>
      <c r="E1499" s="43"/>
      <c r="F1499" s="43"/>
      <c r="G1499" s="53"/>
      <c r="H1499" s="53"/>
      <c r="I1499" s="53"/>
      <c r="J1499" s="53"/>
      <c r="K1499" s="43"/>
      <c r="L1499" s="50"/>
      <c r="M1499" s="50"/>
      <c r="N1499" s="50"/>
      <c r="O1499" s="50"/>
    </row>
    <row r="1500" spans="1:15" s="92" customFormat="1">
      <c r="A1500" s="43"/>
      <c r="B1500" s="43"/>
      <c r="C1500" s="43"/>
      <c r="D1500" s="43"/>
      <c r="E1500" s="43"/>
      <c r="F1500" s="43"/>
      <c r="G1500" s="53"/>
      <c r="H1500" s="53"/>
      <c r="I1500" s="53"/>
      <c r="J1500" s="53"/>
      <c r="K1500" s="43"/>
      <c r="L1500" s="50"/>
      <c r="M1500" s="50"/>
      <c r="N1500" s="50"/>
      <c r="O1500" s="50"/>
    </row>
    <row r="1501" spans="1:15" s="92" customFormat="1">
      <c r="A1501" s="43"/>
      <c r="B1501" s="43"/>
      <c r="C1501" s="43"/>
      <c r="D1501" s="43"/>
      <c r="E1501" s="43"/>
      <c r="F1501" s="43"/>
      <c r="G1501" s="53"/>
      <c r="H1501" s="53"/>
      <c r="I1501" s="53"/>
      <c r="J1501" s="53"/>
      <c r="K1501" s="43"/>
      <c r="L1501" s="50"/>
      <c r="M1501" s="50"/>
      <c r="N1501" s="50"/>
      <c r="O1501" s="50"/>
    </row>
    <row r="1502" spans="1:15" s="92" customFormat="1">
      <c r="A1502" s="43"/>
      <c r="B1502" s="43"/>
      <c r="C1502" s="43"/>
      <c r="D1502" s="43"/>
      <c r="E1502" s="43"/>
      <c r="F1502" s="43"/>
      <c r="G1502" s="53"/>
      <c r="H1502" s="53"/>
      <c r="I1502" s="53"/>
      <c r="J1502" s="53"/>
      <c r="K1502" s="43"/>
      <c r="L1502" s="50"/>
      <c r="M1502" s="50"/>
      <c r="N1502" s="50"/>
      <c r="O1502" s="50"/>
    </row>
    <row r="1503" spans="1:15" s="92" customFormat="1">
      <c r="A1503" s="43"/>
      <c r="B1503" s="43"/>
      <c r="C1503" s="43"/>
      <c r="D1503" s="43"/>
      <c r="E1503" s="43"/>
      <c r="F1503" s="43"/>
      <c r="G1503" s="53"/>
      <c r="H1503" s="53"/>
      <c r="I1503" s="53"/>
      <c r="J1503" s="53"/>
      <c r="K1503" s="43"/>
      <c r="L1503" s="50"/>
      <c r="M1503" s="50"/>
      <c r="N1503" s="50"/>
      <c r="O1503" s="50"/>
    </row>
    <row r="1504" spans="1:15" s="92" customFormat="1">
      <c r="A1504" s="43"/>
      <c r="B1504" s="43"/>
      <c r="C1504" s="43"/>
      <c r="D1504" s="43"/>
      <c r="E1504" s="43"/>
      <c r="F1504" s="43"/>
      <c r="G1504" s="53"/>
      <c r="H1504" s="53"/>
      <c r="I1504" s="53"/>
      <c r="J1504" s="53"/>
      <c r="K1504" s="43"/>
      <c r="L1504" s="50"/>
      <c r="M1504" s="50"/>
      <c r="N1504" s="50"/>
      <c r="O1504" s="50"/>
    </row>
    <row r="1505" spans="1:15" s="92" customFormat="1">
      <c r="A1505" s="43"/>
      <c r="B1505" s="43"/>
      <c r="C1505" s="43"/>
      <c r="D1505" s="43"/>
      <c r="E1505" s="43"/>
      <c r="F1505" s="43"/>
      <c r="G1505" s="53"/>
      <c r="H1505" s="53"/>
      <c r="I1505" s="53"/>
      <c r="J1505" s="53"/>
      <c r="K1505" s="43"/>
      <c r="L1505" s="50"/>
      <c r="M1505" s="50"/>
      <c r="N1505" s="50"/>
      <c r="O1505" s="50"/>
    </row>
    <row r="1506" spans="1:15" s="92" customFormat="1">
      <c r="A1506" s="43"/>
      <c r="B1506" s="43"/>
      <c r="C1506" s="43"/>
      <c r="D1506" s="43"/>
      <c r="E1506" s="43"/>
      <c r="F1506" s="43"/>
      <c r="G1506" s="53"/>
      <c r="H1506" s="53"/>
      <c r="I1506" s="53"/>
      <c r="J1506" s="53"/>
      <c r="K1506" s="43"/>
      <c r="L1506" s="50"/>
      <c r="M1506" s="50"/>
      <c r="N1506" s="50"/>
      <c r="O1506" s="50"/>
    </row>
    <row r="1507" spans="1:15" s="92" customFormat="1">
      <c r="A1507" s="43"/>
      <c r="B1507" s="43"/>
      <c r="C1507" s="43"/>
      <c r="D1507" s="43"/>
      <c r="E1507" s="43"/>
      <c r="F1507" s="43"/>
      <c r="G1507" s="53"/>
      <c r="H1507" s="53"/>
      <c r="I1507" s="53"/>
      <c r="J1507" s="53"/>
      <c r="K1507" s="43"/>
      <c r="L1507" s="50"/>
      <c r="M1507" s="50"/>
      <c r="N1507" s="50"/>
      <c r="O1507" s="50"/>
    </row>
    <row r="1508" spans="1:15" s="43" customFormat="1">
      <c r="G1508" s="53"/>
      <c r="H1508" s="53"/>
      <c r="I1508" s="53"/>
      <c r="J1508" s="53"/>
      <c r="L1508" s="50"/>
      <c r="M1508" s="50"/>
      <c r="N1508" s="50"/>
      <c r="O1508" s="50"/>
    </row>
    <row r="1509" spans="1:15" s="43" customFormat="1">
      <c r="G1509" s="53"/>
      <c r="H1509" s="53"/>
      <c r="I1509" s="53"/>
      <c r="J1509" s="53"/>
      <c r="L1509" s="50"/>
      <c r="M1509" s="50"/>
      <c r="N1509" s="50"/>
      <c r="O1509" s="50"/>
    </row>
    <row r="1510" spans="1:15" s="43" customFormat="1">
      <c r="G1510" s="53"/>
      <c r="H1510" s="53"/>
      <c r="I1510" s="53"/>
      <c r="J1510" s="53"/>
      <c r="L1510" s="50"/>
      <c r="M1510" s="50"/>
      <c r="N1510" s="50"/>
      <c r="O1510" s="50"/>
    </row>
    <row r="1511" spans="1:15" s="43" customFormat="1">
      <c r="G1511" s="53"/>
      <c r="H1511" s="53"/>
      <c r="I1511" s="53"/>
      <c r="J1511" s="53"/>
      <c r="L1511" s="50"/>
      <c r="M1511" s="50"/>
      <c r="N1511" s="50"/>
      <c r="O1511" s="50"/>
    </row>
  </sheetData>
  <phoneticPr fontId="1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XFD1"/>
    </sheetView>
  </sheetViews>
  <sheetFormatPr baseColWidth="10" defaultRowHeight="13" x14ac:dyDescent="0"/>
  <cols>
    <col min="1" max="1" width="10.7109375" style="65"/>
    <col min="2" max="2" width="10.7109375" style="39"/>
    <col min="21" max="21" width="10.7109375" style="41"/>
    <col min="22" max="24" width="10.7109375" style="15"/>
    <col min="29" max="29" width="10.7109375" style="41"/>
  </cols>
  <sheetData>
    <row r="1" spans="1:32" s="37" customFormat="1">
      <c r="B1" s="73" t="s">
        <v>204</v>
      </c>
      <c r="C1" s="66" t="s">
        <v>22</v>
      </c>
      <c r="D1" s="66"/>
      <c r="E1" s="66" t="s">
        <v>181</v>
      </c>
      <c r="F1" s="66"/>
      <c r="G1" s="66" t="s">
        <v>17</v>
      </c>
      <c r="H1" s="66"/>
      <c r="I1" s="67" t="s">
        <v>10</v>
      </c>
      <c r="J1" s="67"/>
      <c r="K1" s="67" t="s">
        <v>66</v>
      </c>
      <c r="L1" s="67"/>
      <c r="M1" s="67" t="s">
        <v>18</v>
      </c>
      <c r="N1" s="67"/>
      <c r="O1" s="68" t="s">
        <v>58</v>
      </c>
      <c r="P1" s="68"/>
      <c r="Q1" s="68" t="s">
        <v>122</v>
      </c>
      <c r="R1" s="68"/>
      <c r="S1" s="68" t="s">
        <v>11</v>
      </c>
      <c r="T1" s="68"/>
      <c r="U1" s="94" t="s">
        <v>198</v>
      </c>
      <c r="V1" s="66"/>
      <c r="W1" s="68" t="s">
        <v>63</v>
      </c>
      <c r="X1" s="68"/>
      <c r="Y1" s="68" t="s">
        <v>44</v>
      </c>
      <c r="Z1" s="68"/>
      <c r="AA1" s="68" t="s">
        <v>197</v>
      </c>
      <c r="AB1" s="68"/>
      <c r="AC1" s="69" t="s">
        <v>65</v>
      </c>
      <c r="AD1" s="68" t="s">
        <v>182</v>
      </c>
    </row>
    <row r="2" spans="1:32" s="37" customFormat="1">
      <c r="B2" s="38"/>
      <c r="C2" s="66" t="s">
        <v>234</v>
      </c>
      <c r="D2" s="66" t="s">
        <v>203</v>
      </c>
      <c r="E2" s="66"/>
      <c r="F2" s="66"/>
      <c r="G2" s="66"/>
      <c r="H2" s="66"/>
      <c r="I2" s="67" t="s">
        <v>143</v>
      </c>
      <c r="J2" s="67" t="s">
        <v>203</v>
      </c>
      <c r="K2" s="67"/>
      <c r="L2" s="67"/>
      <c r="M2" s="67"/>
      <c r="N2" s="67"/>
      <c r="O2" s="68"/>
      <c r="P2" s="68"/>
      <c r="Q2" s="68"/>
      <c r="R2" s="68"/>
      <c r="S2" s="68"/>
      <c r="T2" s="68"/>
      <c r="U2" s="94"/>
      <c r="V2" s="66"/>
      <c r="W2" s="68"/>
      <c r="X2" s="68"/>
      <c r="Y2" s="68"/>
      <c r="Z2" s="68"/>
      <c r="AA2" s="68"/>
      <c r="AB2" s="68"/>
      <c r="AC2" s="69"/>
      <c r="AD2" s="68"/>
    </row>
    <row r="3" spans="1:32">
      <c r="A3" s="2">
        <v>38631</v>
      </c>
      <c r="C3" s="65">
        <v>1900</v>
      </c>
      <c r="D3" s="65"/>
      <c r="E3" s="65"/>
      <c r="F3" s="65"/>
      <c r="I3" s="65">
        <v>2000</v>
      </c>
      <c r="J3" s="65"/>
      <c r="O3" s="65">
        <v>1900</v>
      </c>
      <c r="P3" s="65"/>
      <c r="Q3" s="65"/>
      <c r="R3" s="65"/>
    </row>
    <row r="4" spans="1:32">
      <c r="A4" s="2">
        <v>38633</v>
      </c>
      <c r="C4" s="65">
        <v>1200</v>
      </c>
      <c r="D4" s="65"/>
      <c r="E4" s="65">
        <v>700</v>
      </c>
      <c r="F4" s="65"/>
      <c r="I4" s="65">
        <v>2850</v>
      </c>
      <c r="J4" s="65"/>
      <c r="K4" s="65">
        <v>3900</v>
      </c>
      <c r="L4" s="65"/>
      <c r="O4" s="65">
        <v>1800</v>
      </c>
      <c r="P4" s="65"/>
      <c r="Q4" s="65">
        <v>340</v>
      </c>
      <c r="R4" s="65"/>
    </row>
    <row r="5" spans="1:32">
      <c r="A5" s="2">
        <v>38635</v>
      </c>
      <c r="C5" s="65">
        <v>2000</v>
      </c>
      <c r="D5" s="65"/>
      <c r="E5" s="37">
        <v>2100</v>
      </c>
      <c r="F5" s="37"/>
      <c r="G5" s="15"/>
      <c r="H5" s="15"/>
      <c r="I5" s="37">
        <v>1800</v>
      </c>
      <c r="J5" s="37"/>
      <c r="K5" s="65">
        <v>5950</v>
      </c>
      <c r="L5" s="65"/>
      <c r="M5" s="65">
        <v>950</v>
      </c>
      <c r="N5" s="65"/>
      <c r="O5" s="37">
        <v>1700</v>
      </c>
      <c r="P5" s="37"/>
      <c r="Q5" s="65">
        <v>950</v>
      </c>
      <c r="R5" s="65"/>
      <c r="S5" s="65"/>
      <c r="T5" s="65"/>
      <c r="U5" s="85"/>
      <c r="V5" s="37"/>
      <c r="W5" s="37"/>
      <c r="X5" s="37"/>
      <c r="Y5" s="65"/>
      <c r="Z5" s="65"/>
      <c r="AA5" s="65"/>
      <c r="AB5" s="65"/>
    </row>
    <row r="6" spans="1:32">
      <c r="A6" s="2">
        <v>38637</v>
      </c>
      <c r="B6" s="39">
        <v>25</v>
      </c>
      <c r="C6" s="65">
        <v>2250</v>
      </c>
      <c r="D6" s="65"/>
      <c r="E6" s="37">
        <v>950</v>
      </c>
      <c r="F6" s="37"/>
      <c r="G6" s="16"/>
      <c r="H6" s="15"/>
      <c r="I6" s="37">
        <v>2700</v>
      </c>
      <c r="J6" s="37"/>
      <c r="K6" s="65">
        <v>1250</v>
      </c>
      <c r="L6" s="65"/>
      <c r="M6" s="65">
        <v>750</v>
      </c>
      <c r="N6" s="65"/>
      <c r="O6" s="37">
        <v>2900</v>
      </c>
      <c r="P6" s="37"/>
      <c r="Q6" s="37">
        <v>700</v>
      </c>
      <c r="R6" s="37"/>
      <c r="S6" s="65"/>
      <c r="T6" s="65"/>
      <c r="U6" s="85"/>
      <c r="V6" s="37"/>
      <c r="W6" s="37"/>
      <c r="X6" s="37"/>
      <c r="Y6" s="65"/>
      <c r="Z6" s="65"/>
      <c r="AA6" s="65"/>
      <c r="AB6" s="65"/>
    </row>
    <row r="7" spans="1:32">
      <c r="A7" s="2">
        <v>38639</v>
      </c>
      <c r="B7" s="39">
        <v>20</v>
      </c>
      <c r="C7" s="65">
        <v>1950</v>
      </c>
      <c r="D7" s="65"/>
      <c r="E7" s="37">
        <v>1700</v>
      </c>
      <c r="F7" s="37"/>
      <c r="G7" s="16"/>
      <c r="H7" s="15"/>
      <c r="I7" s="37">
        <v>1150</v>
      </c>
      <c r="J7" s="37"/>
      <c r="K7" s="65">
        <v>2600</v>
      </c>
      <c r="L7" s="65"/>
      <c r="M7" s="65">
        <v>1600</v>
      </c>
      <c r="N7" s="65"/>
      <c r="O7" s="37">
        <v>1350</v>
      </c>
      <c r="P7" s="37"/>
      <c r="Q7" s="37">
        <v>350</v>
      </c>
      <c r="R7" s="37"/>
      <c r="S7" s="65">
        <v>1400</v>
      </c>
      <c r="T7" s="65"/>
      <c r="U7" s="85"/>
      <c r="V7" s="37"/>
      <c r="W7" s="37"/>
      <c r="X7" s="37"/>
      <c r="Y7" s="65"/>
      <c r="Z7" s="65"/>
      <c r="AA7" s="65"/>
      <c r="AB7" s="65"/>
      <c r="AE7" s="15"/>
      <c r="AF7" s="15"/>
    </row>
    <row r="8" spans="1:32">
      <c r="A8" s="2">
        <v>38641</v>
      </c>
      <c r="B8" s="39">
        <v>20</v>
      </c>
      <c r="C8" s="65">
        <v>1688</v>
      </c>
      <c r="D8" s="65"/>
      <c r="E8" s="37">
        <v>650</v>
      </c>
      <c r="F8" s="37"/>
      <c r="G8" s="16"/>
      <c r="H8" s="15"/>
      <c r="I8" s="37">
        <v>800</v>
      </c>
      <c r="J8" s="37"/>
      <c r="K8" s="65">
        <v>2100</v>
      </c>
      <c r="L8" s="65"/>
      <c r="M8" s="65">
        <v>1450</v>
      </c>
      <c r="N8" s="65"/>
      <c r="O8" s="37">
        <v>1400</v>
      </c>
      <c r="P8" s="37"/>
      <c r="Q8" s="37">
        <v>550</v>
      </c>
      <c r="R8" s="37"/>
      <c r="S8" s="65">
        <v>800</v>
      </c>
      <c r="T8" s="65"/>
      <c r="U8" s="85"/>
      <c r="V8" s="37"/>
      <c r="W8" s="37"/>
      <c r="X8" s="37"/>
      <c r="Y8" s="65">
        <v>1250</v>
      </c>
      <c r="Z8" s="65"/>
      <c r="AA8" s="65"/>
      <c r="AB8" s="65"/>
      <c r="AE8" s="15"/>
      <c r="AF8" s="15"/>
    </row>
    <row r="9" spans="1:32">
      <c r="A9" s="2">
        <v>38643</v>
      </c>
      <c r="B9" s="39">
        <v>20</v>
      </c>
      <c r="C9" s="65">
        <v>700</v>
      </c>
      <c r="D9" s="65"/>
      <c r="E9" s="37">
        <v>650</v>
      </c>
      <c r="F9" s="37"/>
      <c r="G9" s="37">
        <v>700</v>
      </c>
      <c r="H9" s="15"/>
      <c r="I9" s="37">
        <v>500</v>
      </c>
      <c r="J9" s="37"/>
      <c r="K9" s="65">
        <v>1300</v>
      </c>
      <c r="L9" s="65"/>
      <c r="M9" s="65">
        <v>1000</v>
      </c>
      <c r="N9" s="65"/>
      <c r="O9" s="37">
        <v>1000</v>
      </c>
      <c r="P9" s="37"/>
      <c r="Q9" s="37">
        <v>550</v>
      </c>
      <c r="R9" s="37"/>
      <c r="S9" s="65">
        <v>550</v>
      </c>
      <c r="T9" s="65"/>
      <c r="U9" s="85"/>
      <c r="V9" s="37"/>
      <c r="W9" s="37"/>
      <c r="X9" s="37"/>
      <c r="Y9" s="65">
        <v>1500</v>
      </c>
      <c r="Z9" s="65"/>
      <c r="AA9" s="65">
        <v>1450</v>
      </c>
      <c r="AB9" s="65"/>
      <c r="AC9" s="54"/>
      <c r="AD9" s="53"/>
      <c r="AE9" s="53"/>
      <c r="AF9" s="53"/>
    </row>
    <row r="10" spans="1:32">
      <c r="A10" s="2">
        <v>38645</v>
      </c>
      <c r="B10" s="39">
        <v>35</v>
      </c>
      <c r="C10" s="65">
        <v>1100</v>
      </c>
      <c r="D10" s="65"/>
      <c r="E10" s="37">
        <v>1050</v>
      </c>
      <c r="F10" s="37"/>
      <c r="G10" s="37">
        <v>650</v>
      </c>
      <c r="H10" s="15"/>
      <c r="I10" s="37">
        <v>800</v>
      </c>
      <c r="J10" s="37"/>
      <c r="K10" s="65">
        <v>1450</v>
      </c>
      <c r="L10" s="37"/>
      <c r="M10" s="65">
        <v>600</v>
      </c>
      <c r="N10" s="65"/>
      <c r="O10" s="37">
        <v>450</v>
      </c>
      <c r="P10" s="37"/>
      <c r="Q10" s="37" t="s">
        <v>144</v>
      </c>
      <c r="R10" s="37"/>
      <c r="S10" s="65">
        <v>1350</v>
      </c>
      <c r="T10" s="65"/>
      <c r="U10" s="86"/>
      <c r="V10" s="43"/>
      <c r="W10" s="37">
        <v>1250</v>
      </c>
      <c r="X10" s="37"/>
      <c r="Y10" s="43">
        <v>1300</v>
      </c>
      <c r="Z10" s="43"/>
      <c r="AA10" s="43">
        <v>750</v>
      </c>
      <c r="AB10" s="43"/>
      <c r="AC10" s="86"/>
      <c r="AD10" s="43"/>
      <c r="AE10" s="53"/>
      <c r="AF10" s="53"/>
    </row>
    <row r="11" spans="1:32">
      <c r="A11" s="2">
        <v>38647</v>
      </c>
      <c r="B11" s="39">
        <v>30</v>
      </c>
      <c r="C11" s="65">
        <v>180</v>
      </c>
      <c r="D11" s="65"/>
      <c r="E11" s="37">
        <v>650</v>
      </c>
      <c r="F11" s="37"/>
      <c r="G11" s="37">
        <v>750</v>
      </c>
      <c r="H11" s="37"/>
      <c r="I11" s="37">
        <v>650</v>
      </c>
      <c r="J11" s="37"/>
      <c r="K11" s="37">
        <v>500</v>
      </c>
      <c r="L11" s="37"/>
      <c r="M11" s="65">
        <v>300</v>
      </c>
      <c r="N11" s="65"/>
      <c r="O11" s="37">
        <v>380</v>
      </c>
      <c r="P11" s="37"/>
      <c r="Q11" s="37" t="s">
        <v>144</v>
      </c>
      <c r="R11" s="37"/>
      <c r="S11" s="65">
        <v>750</v>
      </c>
      <c r="T11" s="65"/>
      <c r="U11" s="86"/>
      <c r="V11" s="43"/>
      <c r="W11" s="37">
        <v>1700</v>
      </c>
      <c r="X11" s="37"/>
      <c r="Y11" s="43">
        <v>1100</v>
      </c>
      <c r="Z11" s="43"/>
      <c r="AA11" s="43">
        <v>1150</v>
      </c>
      <c r="AB11" s="43"/>
      <c r="AC11" s="86">
        <v>850</v>
      </c>
      <c r="AD11" s="43"/>
      <c r="AE11" s="53"/>
      <c r="AF11" s="53"/>
    </row>
    <row r="12" spans="1:32">
      <c r="A12" s="2">
        <v>38649</v>
      </c>
      <c r="B12" s="39">
        <v>25</v>
      </c>
      <c r="C12" s="65">
        <v>400</v>
      </c>
      <c r="D12" s="65"/>
      <c r="E12" s="37">
        <v>780</v>
      </c>
      <c r="F12" s="37"/>
      <c r="G12" s="37">
        <v>550</v>
      </c>
      <c r="H12" s="37"/>
      <c r="I12" s="37">
        <v>400</v>
      </c>
      <c r="J12" s="37"/>
      <c r="K12" s="37">
        <v>660</v>
      </c>
      <c r="L12" s="37"/>
      <c r="M12" s="65">
        <v>450</v>
      </c>
      <c r="N12" s="65"/>
      <c r="O12" s="37">
        <v>900</v>
      </c>
      <c r="P12" s="37"/>
      <c r="Q12" s="37" t="s">
        <v>144</v>
      </c>
      <c r="R12" s="37"/>
      <c r="S12" s="65">
        <v>250</v>
      </c>
      <c r="T12" s="65"/>
      <c r="U12" s="86">
        <v>1100</v>
      </c>
      <c r="V12" s="43"/>
      <c r="W12" s="37">
        <v>1250</v>
      </c>
      <c r="X12" s="37"/>
      <c r="Y12" s="43">
        <v>800</v>
      </c>
      <c r="Z12" s="43"/>
      <c r="AA12" s="43">
        <v>1450</v>
      </c>
      <c r="AB12" s="43"/>
      <c r="AC12" s="86">
        <v>750</v>
      </c>
      <c r="AD12" s="43"/>
      <c r="AE12" s="16"/>
      <c r="AF12" s="16"/>
    </row>
    <row r="13" spans="1:32">
      <c r="A13" s="2">
        <v>38651</v>
      </c>
      <c r="B13" s="39">
        <v>25</v>
      </c>
      <c r="C13" s="65"/>
      <c r="D13" s="65"/>
      <c r="E13" s="37">
        <v>500</v>
      </c>
      <c r="F13" s="43">
        <v>100</v>
      </c>
      <c r="G13" s="37">
        <v>1200</v>
      </c>
      <c r="H13" s="37"/>
      <c r="I13" s="37">
        <v>400</v>
      </c>
      <c r="J13" s="37">
        <v>360</v>
      </c>
      <c r="K13" s="37">
        <v>1450</v>
      </c>
      <c r="L13" s="37"/>
      <c r="M13" s="65">
        <v>500</v>
      </c>
      <c r="N13" s="65"/>
      <c r="O13" s="37">
        <v>810</v>
      </c>
      <c r="P13" s="43">
        <v>765</v>
      </c>
      <c r="Q13" s="37" t="s">
        <v>145</v>
      </c>
      <c r="R13" s="37"/>
      <c r="S13" s="65">
        <v>400</v>
      </c>
      <c r="T13" s="65"/>
      <c r="U13" s="86">
        <v>750</v>
      </c>
      <c r="V13" s="43"/>
      <c r="W13" s="37">
        <v>1000</v>
      </c>
      <c r="X13" s="37"/>
      <c r="Y13" s="43">
        <v>800</v>
      </c>
      <c r="Z13" s="43"/>
      <c r="AA13" s="43">
        <v>1150</v>
      </c>
      <c r="AB13" s="43"/>
      <c r="AC13" s="86">
        <v>700</v>
      </c>
      <c r="AD13" s="37">
        <v>950</v>
      </c>
      <c r="AE13" s="16"/>
      <c r="AF13" s="16"/>
    </row>
    <row r="14" spans="1:32">
      <c r="A14" s="2">
        <v>38653</v>
      </c>
      <c r="B14" s="39">
        <v>35</v>
      </c>
      <c r="C14" s="65">
        <v>300</v>
      </c>
      <c r="D14" s="65">
        <v>750</v>
      </c>
      <c r="E14" s="37">
        <v>350</v>
      </c>
      <c r="F14" s="43">
        <v>200</v>
      </c>
      <c r="G14" s="37">
        <v>450</v>
      </c>
      <c r="H14" s="37"/>
      <c r="I14" s="37">
        <v>200</v>
      </c>
      <c r="J14" s="37">
        <v>550</v>
      </c>
      <c r="K14" s="37">
        <v>500</v>
      </c>
      <c r="L14" s="37"/>
      <c r="M14" s="43">
        <v>400</v>
      </c>
      <c r="N14" s="65"/>
      <c r="O14" s="37">
        <v>1450</v>
      </c>
      <c r="P14" s="43">
        <v>1100</v>
      </c>
      <c r="Q14" s="37">
        <v>350</v>
      </c>
      <c r="R14" s="43">
        <v>1000</v>
      </c>
      <c r="S14" s="43">
        <v>300</v>
      </c>
      <c r="T14" s="65"/>
      <c r="U14" s="86">
        <v>700</v>
      </c>
      <c r="V14" s="43"/>
      <c r="W14" s="37">
        <v>750</v>
      </c>
      <c r="X14" s="37"/>
      <c r="Y14" s="43">
        <v>1150</v>
      </c>
      <c r="Z14" s="43"/>
      <c r="AA14" s="43">
        <v>1100</v>
      </c>
      <c r="AB14" s="43"/>
      <c r="AC14" s="86">
        <v>350</v>
      </c>
      <c r="AD14" s="37">
        <v>750</v>
      </c>
      <c r="AE14" s="16"/>
      <c r="AF14" s="16"/>
    </row>
    <row r="15" spans="1:32">
      <c r="A15" s="2">
        <v>38655</v>
      </c>
      <c r="B15" s="39">
        <v>30</v>
      </c>
      <c r="C15" s="65">
        <v>340</v>
      </c>
      <c r="D15" s="65">
        <v>800</v>
      </c>
      <c r="E15" s="37">
        <v>300</v>
      </c>
      <c r="F15" s="43">
        <v>300</v>
      </c>
      <c r="G15" s="37">
        <v>1450</v>
      </c>
      <c r="H15" s="37"/>
      <c r="I15" s="37">
        <v>700</v>
      </c>
      <c r="J15" s="37">
        <v>700</v>
      </c>
      <c r="K15" s="37">
        <v>900</v>
      </c>
      <c r="L15" s="65"/>
      <c r="M15" s="43">
        <v>350</v>
      </c>
      <c r="N15" s="65">
        <v>500</v>
      </c>
      <c r="O15" s="37">
        <v>200</v>
      </c>
      <c r="P15" s="43">
        <v>1150</v>
      </c>
      <c r="Q15" s="37">
        <v>550</v>
      </c>
      <c r="R15" s="37">
        <v>1450</v>
      </c>
      <c r="S15" s="43">
        <v>150</v>
      </c>
      <c r="T15" s="65"/>
      <c r="U15" s="86">
        <v>350</v>
      </c>
      <c r="V15" s="43"/>
      <c r="W15" s="37">
        <v>1300</v>
      </c>
      <c r="X15" s="37"/>
      <c r="Y15" s="43">
        <v>850</v>
      </c>
      <c r="Z15" s="43"/>
      <c r="AA15" s="43">
        <v>300</v>
      </c>
      <c r="AB15" s="43"/>
      <c r="AC15" s="86">
        <v>350</v>
      </c>
      <c r="AD15" s="37">
        <v>550</v>
      </c>
      <c r="AE15" s="16"/>
      <c r="AF15" s="16"/>
    </row>
    <row r="16" spans="1:32">
      <c r="A16" s="2">
        <v>38657</v>
      </c>
      <c r="B16" s="39">
        <v>25</v>
      </c>
      <c r="C16" s="65">
        <v>292</v>
      </c>
      <c r="D16" s="65">
        <v>1550</v>
      </c>
      <c r="E16" s="37">
        <v>660</v>
      </c>
      <c r="F16" s="43">
        <v>300</v>
      </c>
      <c r="G16" s="37">
        <v>1000</v>
      </c>
      <c r="H16" s="37"/>
      <c r="I16" s="37">
        <v>520</v>
      </c>
      <c r="J16" s="37">
        <v>1350</v>
      </c>
      <c r="K16" s="37">
        <v>1100</v>
      </c>
      <c r="L16" s="43">
        <v>1000</v>
      </c>
      <c r="M16" s="43">
        <v>200</v>
      </c>
      <c r="N16" s="65">
        <v>100</v>
      </c>
      <c r="O16" s="37">
        <v>800</v>
      </c>
      <c r="P16" s="43">
        <v>840</v>
      </c>
      <c r="Q16" s="37">
        <v>850</v>
      </c>
      <c r="R16" s="43">
        <v>250</v>
      </c>
      <c r="S16" s="43">
        <v>300</v>
      </c>
      <c r="T16" s="65">
        <v>600</v>
      </c>
      <c r="U16" s="86">
        <v>500</v>
      </c>
      <c r="V16" s="43"/>
      <c r="W16" s="37">
        <v>800</v>
      </c>
      <c r="X16" s="37"/>
      <c r="Y16" s="43">
        <v>250</v>
      </c>
      <c r="Z16" s="43"/>
      <c r="AA16" s="43">
        <v>800</v>
      </c>
      <c r="AB16" s="43"/>
      <c r="AC16" s="86">
        <v>450</v>
      </c>
      <c r="AD16" s="37">
        <v>400</v>
      </c>
      <c r="AE16" s="16"/>
      <c r="AF16" s="16"/>
    </row>
    <row r="17" spans="1:32">
      <c r="A17" s="2">
        <v>38659</v>
      </c>
      <c r="B17" s="39">
        <v>25</v>
      </c>
      <c r="C17" s="65">
        <v>360</v>
      </c>
      <c r="D17" s="65">
        <v>440</v>
      </c>
      <c r="E17" s="37" t="s">
        <v>85</v>
      </c>
      <c r="F17" s="37">
        <v>260</v>
      </c>
      <c r="G17" s="37">
        <v>1050</v>
      </c>
      <c r="H17" s="37"/>
      <c r="I17" s="37">
        <v>700</v>
      </c>
      <c r="J17" s="37">
        <v>2280</v>
      </c>
      <c r="K17" s="37">
        <v>1050</v>
      </c>
      <c r="L17" s="37">
        <v>2425</v>
      </c>
      <c r="M17" s="43">
        <v>250</v>
      </c>
      <c r="N17" s="65">
        <v>1600</v>
      </c>
      <c r="O17" s="65">
        <v>550</v>
      </c>
      <c r="P17" s="65">
        <v>2080</v>
      </c>
      <c r="Q17" s="37">
        <v>250</v>
      </c>
      <c r="R17" s="37">
        <v>1080</v>
      </c>
      <c r="S17" s="43">
        <v>250</v>
      </c>
      <c r="T17" s="43">
        <v>2850</v>
      </c>
      <c r="U17" s="86">
        <v>650</v>
      </c>
      <c r="V17" s="43"/>
      <c r="W17" s="37">
        <v>500</v>
      </c>
      <c r="X17" s="37"/>
      <c r="Y17" s="43">
        <v>300</v>
      </c>
      <c r="Z17" s="43"/>
      <c r="AA17" s="43">
        <v>300</v>
      </c>
      <c r="AB17" s="43"/>
      <c r="AC17" s="86">
        <v>313</v>
      </c>
      <c r="AD17" s="37">
        <v>650</v>
      </c>
      <c r="AE17" s="16"/>
      <c r="AF17" s="16"/>
    </row>
    <row r="18" spans="1:32" s="88" customFormat="1">
      <c r="A18" s="2">
        <v>38661</v>
      </c>
      <c r="B18" s="39">
        <v>30</v>
      </c>
      <c r="C18" s="65" t="s">
        <v>99</v>
      </c>
      <c r="D18" s="65">
        <v>400</v>
      </c>
      <c r="E18" s="37" t="s">
        <v>68</v>
      </c>
      <c r="F18" s="43">
        <v>250</v>
      </c>
      <c r="G18" s="37">
        <v>550</v>
      </c>
      <c r="H18" s="37">
        <v>0</v>
      </c>
      <c r="I18" s="37">
        <v>750</v>
      </c>
      <c r="J18" s="37">
        <v>2760</v>
      </c>
      <c r="K18" s="37">
        <v>935</v>
      </c>
      <c r="L18" s="37">
        <v>1300</v>
      </c>
      <c r="M18" s="65">
        <v>165</v>
      </c>
      <c r="N18" s="65">
        <v>800</v>
      </c>
      <c r="O18" s="37">
        <v>760</v>
      </c>
      <c r="P18" s="37">
        <v>1640</v>
      </c>
      <c r="Q18" s="37">
        <v>300</v>
      </c>
      <c r="R18" s="37">
        <v>800</v>
      </c>
      <c r="S18" s="65">
        <v>150</v>
      </c>
      <c r="T18" s="65">
        <v>3100</v>
      </c>
      <c r="U18" s="86">
        <v>150</v>
      </c>
      <c r="V18" s="43"/>
      <c r="W18" s="37">
        <v>350</v>
      </c>
      <c r="X18" s="37"/>
      <c r="Y18" s="43">
        <v>168</v>
      </c>
      <c r="Z18" s="43"/>
      <c r="AA18" s="43">
        <v>200</v>
      </c>
      <c r="AB18" s="43"/>
      <c r="AC18" s="86">
        <v>350</v>
      </c>
      <c r="AD18" s="37">
        <v>1050</v>
      </c>
      <c r="AE18" s="37"/>
      <c r="AF18" s="83"/>
    </row>
    <row r="19" spans="1:32" s="65" customFormat="1">
      <c r="A19" s="2">
        <v>38663</v>
      </c>
      <c r="B19" s="39">
        <v>30</v>
      </c>
      <c r="C19" s="37" t="s">
        <v>81</v>
      </c>
      <c r="D19" s="43">
        <v>300</v>
      </c>
      <c r="E19" s="65" t="s">
        <v>190</v>
      </c>
      <c r="F19" s="43">
        <v>280</v>
      </c>
      <c r="G19" s="37">
        <v>300</v>
      </c>
      <c r="H19" s="37">
        <v>0</v>
      </c>
      <c r="I19" s="37">
        <v>450</v>
      </c>
      <c r="J19" s="37">
        <v>2120</v>
      </c>
      <c r="K19" s="37">
        <v>600</v>
      </c>
      <c r="L19" s="37">
        <v>1450</v>
      </c>
      <c r="M19" s="65">
        <v>300</v>
      </c>
      <c r="N19" s="65">
        <v>1600</v>
      </c>
      <c r="O19" s="37">
        <v>600</v>
      </c>
      <c r="P19" s="37">
        <v>1440</v>
      </c>
      <c r="Q19" s="37">
        <v>180</v>
      </c>
      <c r="R19" s="37">
        <v>320</v>
      </c>
      <c r="S19" s="65">
        <v>150</v>
      </c>
      <c r="T19" s="65">
        <v>2160</v>
      </c>
      <c r="U19" s="86">
        <v>500</v>
      </c>
      <c r="V19" s="43"/>
      <c r="W19" s="37">
        <v>250</v>
      </c>
      <c r="X19" s="37"/>
      <c r="Y19" s="43">
        <v>150</v>
      </c>
      <c r="Z19" s="43"/>
      <c r="AA19" s="43">
        <v>550</v>
      </c>
      <c r="AB19" s="43"/>
      <c r="AC19" s="86">
        <v>292</v>
      </c>
      <c r="AD19" s="37">
        <v>850</v>
      </c>
      <c r="AE19" s="37"/>
      <c r="AF19" s="37"/>
    </row>
    <row r="20" spans="1:32">
      <c r="A20" s="2">
        <v>38665</v>
      </c>
      <c r="B20" s="39">
        <v>30</v>
      </c>
      <c r="C20" s="65" t="s">
        <v>1</v>
      </c>
      <c r="D20" s="43">
        <v>160</v>
      </c>
      <c r="E20" s="37" t="s">
        <v>1</v>
      </c>
      <c r="F20" s="37">
        <v>80</v>
      </c>
      <c r="G20" s="37">
        <v>450</v>
      </c>
      <c r="H20" s="37">
        <v>1450</v>
      </c>
      <c r="I20" s="37">
        <v>350</v>
      </c>
      <c r="J20" s="37">
        <v>800</v>
      </c>
      <c r="K20" s="37">
        <v>450</v>
      </c>
      <c r="L20" s="37">
        <v>1050</v>
      </c>
      <c r="M20" s="65">
        <v>250</v>
      </c>
      <c r="N20" s="65">
        <v>2120</v>
      </c>
      <c r="O20" s="37">
        <v>500</v>
      </c>
      <c r="P20" s="37">
        <v>2200</v>
      </c>
      <c r="Q20" s="37">
        <v>160</v>
      </c>
      <c r="R20" s="37">
        <v>100</v>
      </c>
      <c r="S20" s="65">
        <v>400</v>
      </c>
      <c r="T20" s="65">
        <v>1440</v>
      </c>
      <c r="U20" s="86">
        <v>250</v>
      </c>
      <c r="V20" s="43"/>
      <c r="W20" s="37">
        <v>200</v>
      </c>
      <c r="X20" s="37"/>
      <c r="Y20" s="43">
        <v>400</v>
      </c>
      <c r="Z20" s="43"/>
      <c r="AA20" s="43">
        <v>322</v>
      </c>
      <c r="AB20" s="43"/>
      <c r="AC20" s="86">
        <v>215</v>
      </c>
      <c r="AD20" s="37">
        <v>750</v>
      </c>
      <c r="AE20" s="37"/>
      <c r="AF20" s="37"/>
    </row>
    <row r="21" spans="1:32">
      <c r="A21" s="2">
        <v>38667</v>
      </c>
      <c r="B21" s="39">
        <v>35</v>
      </c>
      <c r="C21" s="65" t="s">
        <v>90</v>
      </c>
      <c r="D21" s="65">
        <v>60</v>
      </c>
      <c r="E21" s="37" t="s">
        <v>90</v>
      </c>
      <c r="F21" s="37">
        <v>100</v>
      </c>
      <c r="G21" s="37">
        <v>300</v>
      </c>
      <c r="H21" s="37">
        <v>800</v>
      </c>
      <c r="I21" s="37">
        <v>550</v>
      </c>
      <c r="J21" s="37">
        <v>1560</v>
      </c>
      <c r="K21" s="37">
        <v>200</v>
      </c>
      <c r="L21" s="37">
        <v>1320</v>
      </c>
      <c r="M21" s="65">
        <v>300</v>
      </c>
      <c r="N21" s="65">
        <v>1400</v>
      </c>
      <c r="O21" s="37">
        <v>950</v>
      </c>
      <c r="P21" s="37">
        <v>1500</v>
      </c>
      <c r="Q21" s="37">
        <v>50</v>
      </c>
      <c r="R21" s="37">
        <v>120</v>
      </c>
      <c r="S21" s="65">
        <v>120</v>
      </c>
      <c r="T21" s="65">
        <v>1640</v>
      </c>
      <c r="U21" s="86">
        <v>250</v>
      </c>
      <c r="V21" s="43"/>
      <c r="W21" s="37">
        <v>200</v>
      </c>
      <c r="X21" s="37"/>
      <c r="Y21" s="43">
        <v>250</v>
      </c>
      <c r="Z21" s="43"/>
      <c r="AA21" s="43">
        <v>250</v>
      </c>
      <c r="AB21" s="43"/>
      <c r="AC21" s="86">
        <v>300</v>
      </c>
      <c r="AD21" s="37">
        <v>1050</v>
      </c>
      <c r="AE21" s="37"/>
      <c r="AF21" s="37"/>
    </row>
    <row r="22" spans="1:32">
      <c r="A22" s="2">
        <v>38669</v>
      </c>
      <c r="B22" s="39">
        <v>30</v>
      </c>
      <c r="C22" s="65" t="s">
        <v>42</v>
      </c>
      <c r="D22" s="65">
        <v>100</v>
      </c>
      <c r="E22" s="37" t="s">
        <v>36</v>
      </c>
      <c r="F22" s="37">
        <v>20</v>
      </c>
      <c r="G22" s="37">
        <v>200</v>
      </c>
      <c r="H22" s="37">
        <v>600</v>
      </c>
      <c r="I22" s="37">
        <v>550</v>
      </c>
      <c r="J22" s="37">
        <v>920</v>
      </c>
      <c r="K22" s="37">
        <v>400</v>
      </c>
      <c r="L22" s="37">
        <v>1240</v>
      </c>
      <c r="M22" s="65">
        <v>300</v>
      </c>
      <c r="N22" s="65">
        <v>680</v>
      </c>
      <c r="O22" s="37">
        <v>400</v>
      </c>
      <c r="P22" s="37">
        <v>1640</v>
      </c>
      <c r="Q22" s="37">
        <v>50</v>
      </c>
      <c r="R22" s="37">
        <v>40</v>
      </c>
      <c r="S22" s="65">
        <v>240</v>
      </c>
      <c r="T22" s="65">
        <v>800</v>
      </c>
      <c r="U22" s="86">
        <v>375</v>
      </c>
      <c r="V22" s="43"/>
      <c r="W22" s="37">
        <v>167</v>
      </c>
      <c r="X22" s="37"/>
      <c r="Y22" s="43">
        <v>250</v>
      </c>
      <c r="Z22" s="43"/>
      <c r="AA22" s="43">
        <v>167</v>
      </c>
      <c r="AB22" s="43"/>
      <c r="AC22" s="86">
        <v>417</v>
      </c>
      <c r="AD22" s="37">
        <v>900</v>
      </c>
      <c r="AE22" s="37"/>
      <c r="AF22" s="37"/>
    </row>
    <row r="23" spans="1:32">
      <c r="A23" s="2">
        <v>38671</v>
      </c>
      <c r="B23" s="39">
        <v>35</v>
      </c>
      <c r="C23" s="65" t="s">
        <v>19</v>
      </c>
      <c r="D23" s="65">
        <v>30</v>
      </c>
      <c r="E23" s="37" t="s">
        <v>20</v>
      </c>
      <c r="F23" s="37">
        <v>0</v>
      </c>
      <c r="G23" s="37">
        <v>140</v>
      </c>
      <c r="H23" s="37">
        <v>2320</v>
      </c>
      <c r="I23" s="43">
        <v>450</v>
      </c>
      <c r="J23" s="43">
        <v>360</v>
      </c>
      <c r="K23" s="37">
        <v>240</v>
      </c>
      <c r="L23" s="37">
        <v>720</v>
      </c>
      <c r="M23" s="65">
        <v>630</v>
      </c>
      <c r="N23" s="65">
        <v>840</v>
      </c>
      <c r="O23" s="37">
        <v>450</v>
      </c>
      <c r="P23" s="37">
        <v>760</v>
      </c>
      <c r="Q23" s="37">
        <v>180</v>
      </c>
      <c r="R23" s="37">
        <v>40</v>
      </c>
      <c r="S23" s="65">
        <v>280</v>
      </c>
      <c r="T23" s="65">
        <v>640</v>
      </c>
      <c r="U23" s="86">
        <v>250</v>
      </c>
      <c r="V23" s="43"/>
      <c r="W23" s="37">
        <v>156</v>
      </c>
      <c r="X23" s="37"/>
      <c r="Y23" s="43">
        <v>179</v>
      </c>
      <c r="Z23" s="43"/>
      <c r="AA23" s="43">
        <v>357</v>
      </c>
      <c r="AB23" s="43"/>
      <c r="AC23" s="86">
        <v>200</v>
      </c>
      <c r="AD23" s="37">
        <v>625</v>
      </c>
      <c r="AE23" s="37"/>
      <c r="AF23" s="37"/>
    </row>
    <row r="24" spans="1:32">
      <c r="A24" s="2">
        <v>38673</v>
      </c>
      <c r="B24" s="39">
        <v>30</v>
      </c>
      <c r="C24" s="65">
        <v>0</v>
      </c>
      <c r="D24" s="65">
        <v>0</v>
      </c>
      <c r="E24" s="37" t="s">
        <v>37</v>
      </c>
      <c r="F24" s="37">
        <v>0</v>
      </c>
      <c r="G24" s="37">
        <v>125</v>
      </c>
      <c r="H24" s="37">
        <v>400</v>
      </c>
      <c r="I24" s="37">
        <v>150</v>
      </c>
      <c r="J24" s="37">
        <v>440</v>
      </c>
      <c r="K24" s="37">
        <v>180</v>
      </c>
      <c r="L24" s="37">
        <v>1000</v>
      </c>
      <c r="M24" s="65">
        <v>420</v>
      </c>
      <c r="N24" s="65">
        <v>880</v>
      </c>
      <c r="O24" s="37">
        <v>700</v>
      </c>
      <c r="P24" s="37">
        <v>600</v>
      </c>
      <c r="Q24" s="37">
        <v>80</v>
      </c>
      <c r="R24" s="37">
        <v>0</v>
      </c>
      <c r="S24" s="65">
        <v>140</v>
      </c>
      <c r="T24" s="65">
        <v>520</v>
      </c>
      <c r="U24" s="86">
        <v>314</v>
      </c>
      <c r="V24" s="43"/>
      <c r="W24" s="37">
        <v>156</v>
      </c>
      <c r="X24" s="37"/>
      <c r="Y24" s="43">
        <v>208</v>
      </c>
      <c r="Z24" s="43">
        <v>50</v>
      </c>
      <c r="AA24" s="43">
        <v>321</v>
      </c>
      <c r="AB24" s="43"/>
      <c r="AC24" s="86">
        <v>250</v>
      </c>
      <c r="AD24" s="37">
        <v>1000</v>
      </c>
      <c r="AE24" s="37"/>
      <c r="AF24" s="37"/>
    </row>
    <row r="25" spans="1:32">
      <c r="A25" s="2">
        <v>38675</v>
      </c>
      <c r="B25" s="39">
        <v>25</v>
      </c>
      <c r="C25" s="123">
        <v>0</v>
      </c>
      <c r="D25" s="123">
        <v>0</v>
      </c>
      <c r="E25" s="37" t="s">
        <v>62</v>
      </c>
      <c r="F25" s="37">
        <v>40</v>
      </c>
      <c r="G25" s="37">
        <v>150</v>
      </c>
      <c r="H25" s="37">
        <v>280</v>
      </c>
      <c r="I25" s="37">
        <v>250</v>
      </c>
      <c r="J25" s="37">
        <v>40</v>
      </c>
      <c r="K25" s="37">
        <v>250</v>
      </c>
      <c r="L25" s="37">
        <v>0</v>
      </c>
      <c r="M25" s="65">
        <v>400</v>
      </c>
      <c r="N25" s="65">
        <v>440</v>
      </c>
      <c r="O25" s="37">
        <v>200</v>
      </c>
      <c r="P25" s="37">
        <v>480</v>
      </c>
      <c r="Q25" s="37" t="s">
        <v>235</v>
      </c>
      <c r="R25" s="37">
        <v>0</v>
      </c>
      <c r="S25" s="65">
        <v>150</v>
      </c>
      <c r="T25" s="65">
        <v>480</v>
      </c>
      <c r="U25" s="86">
        <v>250</v>
      </c>
      <c r="V25" s="43"/>
      <c r="W25" s="37">
        <v>250</v>
      </c>
      <c r="X25" s="37"/>
      <c r="Y25" s="43">
        <v>250</v>
      </c>
      <c r="Z25" s="43">
        <v>300</v>
      </c>
      <c r="AA25" s="43" t="s">
        <v>179</v>
      </c>
      <c r="AB25" s="43">
        <v>0</v>
      </c>
      <c r="AC25" s="86">
        <v>167</v>
      </c>
      <c r="AD25" s="37">
        <v>550</v>
      </c>
      <c r="AE25" s="37"/>
      <c r="AF25" s="37"/>
    </row>
    <row r="26" spans="1:32">
      <c r="A26" s="2">
        <v>38677</v>
      </c>
      <c r="B26" s="39">
        <v>25</v>
      </c>
      <c r="C26" s="65"/>
      <c r="D26" s="65"/>
      <c r="E26" s="37" t="s">
        <v>162</v>
      </c>
      <c r="F26" s="37">
        <v>0</v>
      </c>
      <c r="G26" s="37">
        <v>120</v>
      </c>
      <c r="H26" s="37">
        <v>120</v>
      </c>
      <c r="I26" s="37">
        <v>50</v>
      </c>
      <c r="J26" s="37">
        <v>0</v>
      </c>
      <c r="K26" s="37">
        <v>60</v>
      </c>
      <c r="L26" s="37">
        <v>90</v>
      </c>
      <c r="M26" s="65">
        <v>350</v>
      </c>
      <c r="N26" s="65">
        <v>510</v>
      </c>
      <c r="O26" s="37">
        <v>250</v>
      </c>
      <c r="P26" s="37">
        <v>180</v>
      </c>
      <c r="Q26" s="37">
        <v>200</v>
      </c>
      <c r="R26" s="37">
        <v>0</v>
      </c>
      <c r="S26" s="65">
        <v>140</v>
      </c>
      <c r="T26" s="65">
        <v>270</v>
      </c>
      <c r="U26" s="86">
        <v>150</v>
      </c>
      <c r="V26" s="43"/>
      <c r="W26" s="37">
        <v>350</v>
      </c>
      <c r="X26" s="37"/>
      <c r="Y26" s="99">
        <v>250</v>
      </c>
      <c r="Z26" s="99">
        <v>1050</v>
      </c>
      <c r="AA26" s="99">
        <v>500</v>
      </c>
      <c r="AB26" s="124">
        <v>500</v>
      </c>
      <c r="AC26" s="86">
        <v>219</v>
      </c>
      <c r="AD26" s="37">
        <v>450</v>
      </c>
      <c r="AE26" s="37"/>
      <c r="AF26" s="37"/>
    </row>
    <row r="27" spans="1:32">
      <c r="A27" s="2">
        <v>38679</v>
      </c>
      <c r="C27" s="65"/>
      <c r="D27" s="65"/>
      <c r="E27" s="37" t="s">
        <v>28</v>
      </c>
      <c r="F27" s="37">
        <v>0</v>
      </c>
      <c r="G27" s="37">
        <v>125</v>
      </c>
      <c r="H27" s="37">
        <v>150</v>
      </c>
      <c r="I27" s="37">
        <v>150</v>
      </c>
      <c r="J27" s="37">
        <v>60</v>
      </c>
      <c r="K27" s="37">
        <v>100</v>
      </c>
      <c r="L27" s="37">
        <v>30</v>
      </c>
      <c r="M27" s="65">
        <v>350</v>
      </c>
      <c r="N27" s="65">
        <v>480</v>
      </c>
      <c r="O27" s="37">
        <v>100</v>
      </c>
      <c r="P27" s="37">
        <v>60</v>
      </c>
      <c r="Q27" s="37">
        <v>200</v>
      </c>
      <c r="R27" s="37">
        <v>30</v>
      </c>
      <c r="S27" s="65">
        <v>280</v>
      </c>
      <c r="T27" s="65">
        <v>150</v>
      </c>
      <c r="U27" s="86">
        <v>219</v>
      </c>
      <c r="V27" s="43"/>
      <c r="W27" s="37">
        <v>107</v>
      </c>
      <c r="X27" s="37"/>
      <c r="Y27" s="43">
        <v>200</v>
      </c>
      <c r="Z27" s="43">
        <v>750</v>
      </c>
      <c r="AA27" s="43">
        <v>250</v>
      </c>
      <c r="AB27" s="43">
        <v>1410</v>
      </c>
      <c r="AC27" s="86">
        <v>125</v>
      </c>
      <c r="AD27" s="37">
        <v>600</v>
      </c>
      <c r="AE27" s="37"/>
      <c r="AF27" s="37"/>
    </row>
    <row r="28" spans="1:32">
      <c r="A28" s="2">
        <v>38681</v>
      </c>
      <c r="B28" s="39">
        <v>25</v>
      </c>
      <c r="C28" s="65"/>
      <c r="D28" s="65"/>
      <c r="E28" s="37" t="s">
        <v>16</v>
      </c>
      <c r="F28" s="37">
        <v>0</v>
      </c>
      <c r="G28" s="37">
        <v>50</v>
      </c>
      <c r="H28" s="37">
        <v>30</v>
      </c>
      <c r="I28" s="37">
        <v>0</v>
      </c>
      <c r="J28" s="37">
        <v>30</v>
      </c>
      <c r="K28" s="37">
        <v>50</v>
      </c>
      <c r="L28" s="37">
        <v>90</v>
      </c>
      <c r="M28" s="65">
        <v>180</v>
      </c>
      <c r="N28" s="65">
        <v>390</v>
      </c>
      <c r="O28" s="37">
        <v>100</v>
      </c>
      <c r="P28" s="37">
        <v>240</v>
      </c>
      <c r="Q28" s="37" t="s">
        <v>41</v>
      </c>
      <c r="R28" s="37">
        <v>0</v>
      </c>
      <c r="S28" s="65">
        <v>60</v>
      </c>
      <c r="T28" s="65">
        <v>270</v>
      </c>
      <c r="U28" s="86">
        <v>350</v>
      </c>
      <c r="V28" s="43"/>
      <c r="W28" s="37">
        <v>143</v>
      </c>
      <c r="X28" s="37">
        <v>36</v>
      </c>
      <c r="Y28" s="43">
        <v>150</v>
      </c>
      <c r="Z28" s="43">
        <v>1860</v>
      </c>
      <c r="AA28" s="43">
        <v>180</v>
      </c>
      <c r="AB28" s="43">
        <v>1880</v>
      </c>
      <c r="AC28" s="86">
        <v>156</v>
      </c>
      <c r="AD28" s="37">
        <v>500</v>
      </c>
      <c r="AE28" s="37"/>
      <c r="AF28" s="37"/>
    </row>
    <row r="29" spans="1:32">
      <c r="A29" s="2">
        <v>38683</v>
      </c>
      <c r="B29" s="39">
        <v>25</v>
      </c>
      <c r="C29" s="65"/>
      <c r="D29" s="65"/>
      <c r="E29" s="37" t="s">
        <v>238</v>
      </c>
      <c r="F29" s="37">
        <v>0</v>
      </c>
      <c r="G29" s="37" t="s">
        <v>90</v>
      </c>
      <c r="H29" s="37">
        <v>0</v>
      </c>
      <c r="I29" s="37">
        <v>0</v>
      </c>
      <c r="J29" s="37">
        <v>60</v>
      </c>
      <c r="K29" s="37" t="s">
        <v>239</v>
      </c>
      <c r="L29" s="37">
        <v>60</v>
      </c>
      <c r="M29" s="65" t="s">
        <v>93</v>
      </c>
      <c r="N29" s="65">
        <v>330</v>
      </c>
      <c r="O29" s="37" t="s">
        <v>93</v>
      </c>
      <c r="P29" s="37">
        <v>0</v>
      </c>
      <c r="Q29" s="37" t="s">
        <v>93</v>
      </c>
      <c r="R29" s="37">
        <v>0</v>
      </c>
      <c r="S29" s="65" t="s">
        <v>93</v>
      </c>
      <c r="T29" s="65">
        <v>300</v>
      </c>
      <c r="U29" s="86">
        <v>375</v>
      </c>
      <c r="V29" s="43">
        <v>0</v>
      </c>
      <c r="W29" s="37">
        <v>150</v>
      </c>
      <c r="X29" s="37">
        <v>0</v>
      </c>
      <c r="Y29" s="43">
        <v>400</v>
      </c>
      <c r="Z29" s="43">
        <v>1020</v>
      </c>
      <c r="AA29" s="43">
        <v>350</v>
      </c>
      <c r="AB29" s="43">
        <v>2190</v>
      </c>
      <c r="AC29" s="86">
        <v>150</v>
      </c>
      <c r="AD29" s="37">
        <v>750</v>
      </c>
      <c r="AE29" s="37"/>
      <c r="AF29" s="37"/>
    </row>
    <row r="30" spans="1:32">
      <c r="A30" s="2">
        <v>38685</v>
      </c>
      <c r="B30" s="39">
        <v>25</v>
      </c>
      <c r="C30" s="65"/>
      <c r="D30" s="65"/>
      <c r="E30" s="123">
        <v>0</v>
      </c>
      <c r="F30" s="123">
        <v>0</v>
      </c>
      <c r="G30" s="37" t="s">
        <v>172</v>
      </c>
      <c r="H30" s="37">
        <v>0</v>
      </c>
      <c r="I30" s="37">
        <v>0</v>
      </c>
      <c r="J30" s="37">
        <v>0</v>
      </c>
      <c r="K30" s="37" t="s">
        <v>205</v>
      </c>
      <c r="L30" s="37">
        <v>30</v>
      </c>
      <c r="M30" s="65" t="s">
        <v>206</v>
      </c>
      <c r="N30" s="65">
        <v>120</v>
      </c>
      <c r="O30" s="37" t="s">
        <v>206</v>
      </c>
      <c r="P30" s="37">
        <v>30</v>
      </c>
      <c r="Q30" s="37" t="s">
        <v>206</v>
      </c>
      <c r="R30" s="37">
        <v>0</v>
      </c>
      <c r="S30" s="65" t="s">
        <v>206</v>
      </c>
      <c r="T30" s="65">
        <v>30</v>
      </c>
      <c r="U30" s="129">
        <v>156</v>
      </c>
      <c r="V30" s="99">
        <v>0</v>
      </c>
      <c r="W30" s="22">
        <v>125</v>
      </c>
      <c r="X30" s="22">
        <v>469</v>
      </c>
      <c r="Y30" s="43">
        <v>50</v>
      </c>
      <c r="Z30" s="43">
        <v>800</v>
      </c>
      <c r="AA30" s="43">
        <v>300</v>
      </c>
      <c r="AB30" s="43">
        <v>1400</v>
      </c>
      <c r="AC30" s="86">
        <v>94</v>
      </c>
      <c r="AD30" s="37">
        <v>1000</v>
      </c>
      <c r="AE30" s="37"/>
      <c r="AF30" s="37"/>
    </row>
    <row r="31" spans="1:32">
      <c r="A31" s="2">
        <v>38687</v>
      </c>
      <c r="B31" s="39">
        <v>25</v>
      </c>
      <c r="C31" s="65"/>
      <c r="D31" s="65"/>
      <c r="E31" s="37"/>
      <c r="F31" s="37"/>
      <c r="G31" s="37" t="s">
        <v>171</v>
      </c>
      <c r="H31" s="37">
        <v>0</v>
      </c>
      <c r="I31" s="128">
        <v>0</v>
      </c>
      <c r="J31" s="128">
        <v>0</v>
      </c>
      <c r="K31" s="37" t="s">
        <v>33</v>
      </c>
      <c r="L31" s="37">
        <v>0</v>
      </c>
      <c r="M31" s="65" t="s">
        <v>34</v>
      </c>
      <c r="N31" s="65">
        <v>90</v>
      </c>
      <c r="O31" s="37" t="s">
        <v>32</v>
      </c>
      <c r="P31" s="37">
        <v>0</v>
      </c>
      <c r="Q31" s="37" t="s">
        <v>32</v>
      </c>
      <c r="R31" s="37">
        <v>0</v>
      </c>
      <c r="S31" s="65" t="s">
        <v>34</v>
      </c>
      <c r="T31" s="65">
        <v>210</v>
      </c>
      <c r="U31" s="86">
        <v>400</v>
      </c>
      <c r="V31" s="43">
        <v>150</v>
      </c>
      <c r="W31" s="37">
        <v>150</v>
      </c>
      <c r="X31" s="37">
        <v>990</v>
      </c>
      <c r="Y31" s="43" t="s">
        <v>34</v>
      </c>
      <c r="Z31" s="43">
        <v>780</v>
      </c>
      <c r="AA31" s="43" t="s">
        <v>51</v>
      </c>
      <c r="AB31" s="43">
        <v>990</v>
      </c>
      <c r="AC31" s="86" t="s">
        <v>30</v>
      </c>
      <c r="AD31" s="37">
        <v>688</v>
      </c>
      <c r="AE31" s="37"/>
      <c r="AF31" s="37"/>
    </row>
    <row r="32" spans="1:32">
      <c r="A32" s="2">
        <v>38689</v>
      </c>
      <c r="B32" s="39">
        <v>25</v>
      </c>
      <c r="C32" s="65"/>
      <c r="D32" s="65"/>
      <c r="E32" s="37"/>
      <c r="F32" s="37"/>
      <c r="G32" s="123">
        <v>0</v>
      </c>
      <c r="H32" s="123">
        <v>0</v>
      </c>
      <c r="I32" s="43"/>
      <c r="J32" s="43"/>
      <c r="K32" s="123">
        <v>0</v>
      </c>
      <c r="L32" s="123">
        <v>0</v>
      </c>
      <c r="M32" s="65" t="s">
        <v>173</v>
      </c>
      <c r="N32" s="65">
        <v>0</v>
      </c>
      <c r="O32" s="37" t="s">
        <v>174</v>
      </c>
      <c r="P32" s="37">
        <v>0</v>
      </c>
      <c r="Q32" s="123">
        <v>0</v>
      </c>
      <c r="R32" s="123">
        <v>0</v>
      </c>
      <c r="S32" s="65" t="s">
        <v>173</v>
      </c>
      <c r="T32" s="65">
        <v>60</v>
      </c>
      <c r="U32" s="86">
        <v>450</v>
      </c>
      <c r="V32" s="43">
        <v>150</v>
      </c>
      <c r="W32" s="37">
        <v>150</v>
      </c>
      <c r="X32" s="37">
        <v>510</v>
      </c>
      <c r="Y32" s="43">
        <v>200</v>
      </c>
      <c r="Z32" s="43">
        <v>180</v>
      </c>
      <c r="AA32" s="43" t="s">
        <v>175</v>
      </c>
      <c r="AB32" s="43">
        <v>810</v>
      </c>
      <c r="AC32" s="86">
        <v>80</v>
      </c>
      <c r="AD32" s="37">
        <v>275</v>
      </c>
      <c r="AE32" s="37"/>
      <c r="AF32" s="37"/>
    </row>
    <row r="33" spans="1:32">
      <c r="A33" s="2">
        <v>38691</v>
      </c>
      <c r="C33" s="65"/>
      <c r="D33" s="65"/>
      <c r="E33" s="37"/>
      <c r="F33" s="37"/>
      <c r="G33" s="37"/>
      <c r="H33" s="37"/>
      <c r="I33" s="43"/>
      <c r="J33" s="43"/>
      <c r="K33" s="37"/>
      <c r="L33" s="37"/>
      <c r="M33" s="123">
        <v>0</v>
      </c>
      <c r="N33" s="123">
        <v>0</v>
      </c>
      <c r="O33" s="123">
        <v>0</v>
      </c>
      <c r="P33" s="123">
        <v>0</v>
      </c>
      <c r="Q33" s="37"/>
      <c r="R33" s="37"/>
      <c r="S33" s="65" t="s">
        <v>172</v>
      </c>
      <c r="T33" s="65">
        <v>30</v>
      </c>
      <c r="U33" s="86">
        <v>350</v>
      </c>
      <c r="V33" s="43">
        <v>150</v>
      </c>
      <c r="W33" s="37">
        <v>200</v>
      </c>
      <c r="X33" s="37">
        <v>240</v>
      </c>
      <c r="Y33" s="43">
        <v>150</v>
      </c>
      <c r="Z33" s="43">
        <v>180</v>
      </c>
      <c r="AA33" s="43" t="s">
        <v>51</v>
      </c>
      <c r="AB33" s="43">
        <v>390</v>
      </c>
      <c r="AC33" s="86">
        <v>50</v>
      </c>
      <c r="AD33" s="37">
        <v>281</v>
      </c>
      <c r="AE33" s="37"/>
      <c r="AF33" s="37"/>
    </row>
    <row r="34" spans="1:32">
      <c r="A34" s="2">
        <v>38693</v>
      </c>
      <c r="C34" s="65"/>
      <c r="D34" s="65"/>
      <c r="E34" s="37"/>
      <c r="F34" s="37"/>
      <c r="G34" s="37"/>
      <c r="H34" s="37"/>
      <c r="I34" s="43"/>
      <c r="J34" s="43"/>
      <c r="K34" s="37"/>
      <c r="L34" s="37"/>
      <c r="M34" s="65"/>
      <c r="N34" s="65"/>
      <c r="O34" s="37"/>
      <c r="P34" s="37"/>
      <c r="Q34" s="37"/>
      <c r="R34" s="37"/>
      <c r="S34" s="65" t="s">
        <v>163</v>
      </c>
      <c r="T34" s="65">
        <v>0</v>
      </c>
      <c r="U34" s="86" t="s">
        <v>164</v>
      </c>
      <c r="V34" s="43">
        <v>180</v>
      </c>
      <c r="W34" s="37">
        <v>200</v>
      </c>
      <c r="X34" s="37">
        <v>360</v>
      </c>
      <c r="Y34" s="43">
        <v>150</v>
      </c>
      <c r="Z34" s="43">
        <v>210</v>
      </c>
      <c r="AA34" s="43" t="s">
        <v>241</v>
      </c>
      <c r="AB34" s="43">
        <v>330</v>
      </c>
      <c r="AC34" s="86">
        <v>100</v>
      </c>
      <c r="AD34" s="37">
        <v>150</v>
      </c>
      <c r="AE34" s="37"/>
      <c r="AF34" s="37"/>
    </row>
    <row r="35" spans="1:32">
      <c r="A35" s="2">
        <v>38695</v>
      </c>
      <c r="C35" s="65"/>
      <c r="D35" s="65"/>
      <c r="E35" s="37"/>
      <c r="F35" s="37"/>
      <c r="G35" s="37"/>
      <c r="H35" s="37"/>
      <c r="I35" s="43"/>
      <c r="J35" s="43"/>
      <c r="K35" s="37"/>
      <c r="L35" s="37"/>
      <c r="M35" s="65"/>
      <c r="N35" s="65"/>
      <c r="O35" s="37"/>
      <c r="P35" s="37"/>
      <c r="Q35" s="37"/>
      <c r="R35" s="37"/>
      <c r="S35" s="123">
        <v>0</v>
      </c>
      <c r="T35" s="123">
        <v>0</v>
      </c>
      <c r="U35" s="86">
        <v>100</v>
      </c>
      <c r="V35" s="43">
        <v>30</v>
      </c>
      <c r="W35" s="37">
        <v>150</v>
      </c>
      <c r="X35" s="37">
        <v>1110</v>
      </c>
      <c r="Y35" s="43">
        <v>100</v>
      </c>
      <c r="Z35" s="43">
        <v>180</v>
      </c>
      <c r="AA35" s="43">
        <v>150</v>
      </c>
      <c r="AB35" s="43">
        <v>150</v>
      </c>
      <c r="AC35" s="86">
        <v>0</v>
      </c>
      <c r="AD35" s="37">
        <v>300</v>
      </c>
      <c r="AE35" s="37"/>
      <c r="AF35" s="37"/>
    </row>
    <row r="36" spans="1:32">
      <c r="A36" s="2">
        <v>38697</v>
      </c>
      <c r="C36" s="65"/>
      <c r="D36" s="65"/>
      <c r="E36" s="37"/>
      <c r="F36" s="37"/>
      <c r="G36" s="37"/>
      <c r="H36" s="37"/>
      <c r="I36" s="43"/>
      <c r="J36" s="43"/>
      <c r="K36" s="37"/>
      <c r="L36" s="37"/>
      <c r="M36" s="65"/>
      <c r="N36" s="65"/>
      <c r="O36" s="37"/>
      <c r="P36" s="37"/>
      <c r="Q36" s="37"/>
      <c r="R36" s="37"/>
      <c r="S36" s="65"/>
      <c r="T36" s="65"/>
      <c r="U36" s="86">
        <v>150</v>
      </c>
      <c r="V36" s="43">
        <v>90</v>
      </c>
      <c r="W36" s="37" t="s">
        <v>221</v>
      </c>
      <c r="X36" s="37">
        <v>360</v>
      </c>
      <c r="Y36" s="43">
        <v>150</v>
      </c>
      <c r="Z36" s="43">
        <v>90</v>
      </c>
      <c r="AA36" s="43">
        <v>150</v>
      </c>
      <c r="AB36" s="43">
        <v>60</v>
      </c>
      <c r="AC36" s="86">
        <v>75</v>
      </c>
      <c r="AD36" s="37">
        <v>500</v>
      </c>
      <c r="AE36" s="37"/>
      <c r="AF36" s="37"/>
    </row>
    <row r="37" spans="1:32">
      <c r="A37" s="2">
        <v>38699</v>
      </c>
      <c r="C37" s="65"/>
      <c r="D37" s="65"/>
      <c r="E37" s="37"/>
      <c r="F37" s="37"/>
      <c r="G37" s="37"/>
      <c r="H37" s="37"/>
      <c r="I37" s="43"/>
      <c r="J37" s="43"/>
      <c r="K37" s="37"/>
      <c r="L37" s="37"/>
      <c r="M37" s="65"/>
      <c r="N37" s="65"/>
      <c r="O37" s="37"/>
      <c r="P37" s="37"/>
      <c r="Q37" s="37"/>
      <c r="R37" s="37"/>
      <c r="S37" s="65"/>
      <c r="T37" s="65"/>
      <c r="U37" s="86">
        <v>150</v>
      </c>
      <c r="V37" s="43">
        <v>90</v>
      </c>
      <c r="W37" s="37">
        <v>150</v>
      </c>
      <c r="X37" s="37">
        <v>660</v>
      </c>
      <c r="Y37" s="43">
        <v>100</v>
      </c>
      <c r="Z37" s="43">
        <v>330</v>
      </c>
      <c r="AA37" s="43">
        <v>100</v>
      </c>
      <c r="AB37" s="43">
        <v>150</v>
      </c>
      <c r="AC37" s="86">
        <v>50</v>
      </c>
      <c r="AD37" s="37">
        <v>225</v>
      </c>
      <c r="AE37" s="37"/>
      <c r="AF37" s="37"/>
    </row>
    <row r="38" spans="1:32">
      <c r="A38" s="2">
        <v>38701</v>
      </c>
      <c r="C38" s="65"/>
      <c r="D38" s="65"/>
      <c r="E38" s="37"/>
      <c r="F38" s="37"/>
      <c r="G38" s="37"/>
      <c r="H38" s="37"/>
      <c r="I38" s="43"/>
      <c r="J38" s="43"/>
      <c r="K38" s="37"/>
      <c r="L38" s="37"/>
      <c r="M38" s="65"/>
      <c r="N38" s="65"/>
      <c r="O38" s="37"/>
      <c r="P38" s="37"/>
      <c r="Q38" s="37"/>
      <c r="R38" s="37"/>
      <c r="S38" s="65"/>
      <c r="T38" s="65"/>
      <c r="U38" s="86" t="s">
        <v>236</v>
      </c>
      <c r="V38" s="43">
        <v>180</v>
      </c>
      <c r="W38" s="37">
        <v>150</v>
      </c>
      <c r="X38" s="37">
        <v>750</v>
      </c>
      <c r="Y38" s="43">
        <v>100</v>
      </c>
      <c r="Z38" s="43">
        <v>90</v>
      </c>
      <c r="AA38" s="43">
        <v>50</v>
      </c>
      <c r="AB38" s="43">
        <v>150</v>
      </c>
      <c r="AC38" s="86">
        <v>100</v>
      </c>
      <c r="AD38" s="37">
        <v>250</v>
      </c>
      <c r="AE38" s="37"/>
      <c r="AF38" s="37"/>
    </row>
    <row r="39" spans="1:32">
      <c r="C39" s="65"/>
      <c r="D39" s="65"/>
      <c r="E39" s="37"/>
      <c r="F39" s="37"/>
      <c r="G39" s="37"/>
      <c r="H39" s="37"/>
      <c r="I39" s="37"/>
      <c r="J39" s="37"/>
      <c r="K39" s="37"/>
      <c r="L39" s="37"/>
      <c r="M39" s="65"/>
      <c r="N39" s="65"/>
      <c r="O39" s="37"/>
      <c r="P39" s="37"/>
      <c r="Q39" s="37"/>
      <c r="R39" s="37"/>
      <c r="S39" s="65"/>
      <c r="T39" s="65"/>
      <c r="U39" s="86" t="s">
        <v>12</v>
      </c>
      <c r="V39" s="43">
        <v>60</v>
      </c>
      <c r="W39" s="37">
        <v>150</v>
      </c>
      <c r="X39" s="37">
        <v>420</v>
      </c>
      <c r="Y39" s="43" t="s">
        <v>13</v>
      </c>
      <c r="Z39" s="43">
        <v>60</v>
      </c>
      <c r="AA39" s="43">
        <v>50</v>
      </c>
      <c r="AB39" s="43">
        <v>30</v>
      </c>
      <c r="AC39" s="86">
        <v>30</v>
      </c>
      <c r="AD39" s="37">
        <v>222</v>
      </c>
      <c r="AE39" s="37"/>
      <c r="AF39" s="37"/>
    </row>
    <row r="40" spans="1:32">
      <c r="A40" s="65">
        <v>4</v>
      </c>
      <c r="C40" s="65"/>
      <c r="D40" s="65"/>
      <c r="E40" s="37"/>
      <c r="F40" s="37"/>
      <c r="G40" s="37"/>
      <c r="H40" s="37"/>
      <c r="I40" s="37"/>
      <c r="J40" s="37"/>
      <c r="K40" s="37"/>
      <c r="L40" s="37"/>
      <c r="M40" s="65"/>
      <c r="N40" s="65"/>
      <c r="O40" s="37"/>
      <c r="P40" s="37"/>
      <c r="Q40" s="37"/>
      <c r="R40" s="37"/>
      <c r="S40" s="65"/>
      <c r="T40" s="65"/>
      <c r="U40" s="86" t="s">
        <v>14</v>
      </c>
      <c r="V40" s="43">
        <v>0</v>
      </c>
      <c r="W40" s="37">
        <v>150</v>
      </c>
      <c r="X40" s="37">
        <v>240</v>
      </c>
      <c r="Y40" s="43">
        <v>50</v>
      </c>
      <c r="Z40" s="43">
        <v>60</v>
      </c>
      <c r="AA40" s="43">
        <v>100</v>
      </c>
      <c r="AB40" s="43">
        <v>30</v>
      </c>
      <c r="AC40" s="86">
        <v>100</v>
      </c>
      <c r="AD40" s="37">
        <v>200</v>
      </c>
      <c r="AE40" s="37"/>
      <c r="AF40" s="37"/>
    </row>
    <row r="41" spans="1:32">
      <c r="A41" s="65">
        <v>3</v>
      </c>
      <c r="C41" s="65"/>
      <c r="D41" s="65"/>
      <c r="E41" s="37"/>
      <c r="F41" s="37"/>
      <c r="G41" s="37"/>
      <c r="H41" s="37"/>
      <c r="I41" s="37"/>
      <c r="J41" s="37"/>
      <c r="K41" s="37"/>
      <c r="L41" s="37"/>
      <c r="M41" s="65"/>
      <c r="N41" s="65"/>
      <c r="O41" s="37"/>
      <c r="P41" s="37"/>
      <c r="Q41" s="37"/>
      <c r="R41" s="37"/>
      <c r="S41" s="65"/>
      <c r="T41" s="65"/>
      <c r="U41" s="86">
        <v>0</v>
      </c>
      <c r="V41" s="43">
        <v>0</v>
      </c>
      <c r="W41" s="37">
        <v>100</v>
      </c>
      <c r="X41" s="37">
        <v>240</v>
      </c>
      <c r="Y41" s="43">
        <v>0</v>
      </c>
      <c r="Z41" s="43">
        <v>120</v>
      </c>
      <c r="AA41" s="43">
        <v>0</v>
      </c>
      <c r="AB41" s="43">
        <v>90</v>
      </c>
      <c r="AC41" s="86">
        <v>50</v>
      </c>
      <c r="AD41" s="37">
        <v>250</v>
      </c>
      <c r="AE41" s="37"/>
      <c r="AF41" s="37"/>
    </row>
    <row r="42" spans="1:32">
      <c r="A42" s="39">
        <v>1</v>
      </c>
      <c r="C42" s="65"/>
      <c r="D42" s="65"/>
      <c r="E42" s="37"/>
      <c r="F42" s="37"/>
      <c r="G42" s="37"/>
      <c r="H42" s="37"/>
      <c r="I42" s="37"/>
      <c r="J42" s="37"/>
      <c r="K42" s="37"/>
      <c r="L42" s="37"/>
      <c r="M42" s="65"/>
      <c r="N42" s="65"/>
      <c r="O42" s="43"/>
      <c r="P42" s="37"/>
      <c r="Q42" s="37"/>
      <c r="R42" s="37"/>
      <c r="S42" s="65"/>
      <c r="T42" s="65"/>
      <c r="U42" s="130">
        <v>47</v>
      </c>
      <c r="V42" s="43"/>
      <c r="W42" s="122">
        <v>100</v>
      </c>
      <c r="X42" s="37"/>
      <c r="Y42" s="122">
        <v>30</v>
      </c>
      <c r="Z42" s="43"/>
      <c r="AA42" s="122">
        <v>25</v>
      </c>
      <c r="AB42" s="43"/>
      <c r="AC42" s="130">
        <v>12</v>
      </c>
      <c r="AD42" s="122">
        <v>157</v>
      </c>
      <c r="AE42" s="37"/>
      <c r="AF42" s="37"/>
    </row>
    <row r="43" spans="1:32">
      <c r="A43" s="39">
        <v>1</v>
      </c>
      <c r="C43" s="65"/>
      <c r="D43" s="65"/>
      <c r="E43" s="37"/>
      <c r="F43" s="37"/>
      <c r="G43" s="37"/>
      <c r="H43" s="37"/>
      <c r="I43" s="37"/>
      <c r="J43" s="37"/>
      <c r="K43" s="37"/>
      <c r="L43" s="37"/>
      <c r="M43" s="65"/>
      <c r="N43" s="65"/>
      <c r="O43" s="90"/>
      <c r="P43" s="37"/>
      <c r="Q43" s="37"/>
      <c r="R43" s="37"/>
      <c r="S43" s="65"/>
      <c r="T43" s="65"/>
      <c r="U43" s="86"/>
      <c r="V43" s="43"/>
      <c r="W43" s="37"/>
      <c r="X43" s="37"/>
      <c r="Y43" s="43"/>
      <c r="Z43" s="43"/>
      <c r="AA43" s="43"/>
      <c r="AB43" s="43"/>
      <c r="AC43" s="86"/>
      <c r="AD43" s="37"/>
      <c r="AE43" s="37"/>
      <c r="AF43" s="37"/>
    </row>
    <row r="44" spans="1:32">
      <c r="A44" s="39">
        <v>1</v>
      </c>
      <c r="C44" s="65"/>
      <c r="D44" s="65"/>
      <c r="E44" s="37"/>
      <c r="F44" s="37"/>
      <c r="G44" s="37"/>
      <c r="H44" s="37"/>
      <c r="I44" s="37"/>
      <c r="J44" s="37"/>
      <c r="K44" s="37"/>
      <c r="L44" s="37"/>
      <c r="M44" s="65"/>
      <c r="N44" s="65"/>
      <c r="O44" s="37"/>
      <c r="P44" s="37"/>
      <c r="Q44" s="37"/>
      <c r="R44" s="37"/>
      <c r="S44" s="65"/>
      <c r="T44" s="65"/>
      <c r="U44" s="86"/>
      <c r="V44" s="43"/>
      <c r="W44" s="37"/>
      <c r="X44" s="37"/>
      <c r="Y44" s="43"/>
      <c r="Z44" s="43"/>
      <c r="AA44" s="43"/>
      <c r="AB44" s="43"/>
      <c r="AC44" s="86"/>
      <c r="AD44" s="37"/>
      <c r="AE44" s="37"/>
      <c r="AF44" s="37"/>
    </row>
    <row r="45" spans="1:32">
      <c r="A45" s="65">
        <v>0</v>
      </c>
      <c r="C45" s="65"/>
      <c r="D45" s="65"/>
      <c r="E45" s="37"/>
      <c r="F45" s="37"/>
      <c r="G45" s="37"/>
      <c r="H45" s="37"/>
      <c r="I45" s="37"/>
      <c r="J45" s="37"/>
      <c r="K45" s="37"/>
      <c r="L45" s="37"/>
      <c r="M45" s="65"/>
      <c r="N45" s="65"/>
      <c r="O45" s="37"/>
      <c r="P45" s="37"/>
      <c r="Q45" s="37"/>
      <c r="R45" s="37"/>
      <c r="S45" s="65"/>
      <c r="T45" s="65"/>
      <c r="U45" s="86"/>
      <c r="V45" s="43"/>
      <c r="W45" s="37"/>
      <c r="X45" s="37"/>
      <c r="Y45" s="43"/>
      <c r="Z45" s="43"/>
      <c r="AA45" s="43"/>
      <c r="AB45" s="43"/>
      <c r="AC45" s="86"/>
      <c r="AD45" s="37"/>
      <c r="AE45" s="37"/>
      <c r="AF45" s="37"/>
    </row>
    <row r="46" spans="1:32">
      <c r="A46" s="65">
        <v>0</v>
      </c>
      <c r="C46" s="65"/>
      <c r="D46" s="65"/>
      <c r="E46" s="37"/>
      <c r="F46" s="37"/>
      <c r="G46" s="37"/>
      <c r="H46" s="37"/>
      <c r="I46" s="37"/>
      <c r="J46" s="37"/>
      <c r="K46" s="37"/>
      <c r="L46" s="37"/>
      <c r="M46" s="65"/>
      <c r="N46" s="65"/>
      <c r="O46" s="37"/>
      <c r="P46" s="37"/>
      <c r="Q46" s="37"/>
      <c r="R46" s="37"/>
      <c r="S46" s="65"/>
      <c r="T46" s="65"/>
      <c r="U46" s="86"/>
      <c r="V46" s="43"/>
      <c r="W46" s="37"/>
      <c r="X46" s="37"/>
      <c r="Y46" s="43"/>
      <c r="Z46" s="43"/>
      <c r="AA46" s="43"/>
      <c r="AB46" s="43"/>
      <c r="AC46" s="86"/>
      <c r="AD46" s="37"/>
      <c r="AE46" s="37"/>
      <c r="AF46" s="37"/>
    </row>
    <row r="47" spans="1:32">
      <c r="A47" s="65">
        <v>0</v>
      </c>
      <c r="C47" s="65"/>
      <c r="D47" s="65"/>
      <c r="E47" s="37"/>
      <c r="F47" s="37"/>
      <c r="G47" s="37"/>
      <c r="H47" s="37"/>
      <c r="I47" s="37"/>
      <c r="J47" s="37"/>
      <c r="K47" s="37"/>
      <c r="L47" s="37"/>
      <c r="M47" s="65"/>
      <c r="N47" s="65"/>
      <c r="O47" s="37"/>
      <c r="P47" s="37"/>
      <c r="Q47" s="37"/>
      <c r="R47" s="37"/>
      <c r="S47" s="65"/>
      <c r="T47" s="65"/>
      <c r="U47" s="86"/>
      <c r="V47" s="43"/>
      <c r="W47" s="37"/>
      <c r="X47" s="37"/>
      <c r="Y47" s="43"/>
      <c r="Z47" s="43"/>
      <c r="AA47" s="43"/>
      <c r="AB47" s="43"/>
      <c r="AC47" s="86"/>
      <c r="AD47" s="37"/>
      <c r="AE47" s="37"/>
      <c r="AF47" s="37"/>
    </row>
    <row r="48" spans="1:32">
      <c r="A48" s="65">
        <v>0</v>
      </c>
      <c r="C48" s="65"/>
      <c r="D48" s="65"/>
      <c r="E48" s="37"/>
      <c r="F48" s="37"/>
      <c r="G48" s="37"/>
      <c r="H48" s="37"/>
      <c r="I48" s="37"/>
      <c r="J48" s="37"/>
      <c r="K48" s="37"/>
      <c r="L48" s="37"/>
      <c r="M48" s="65"/>
      <c r="N48" s="65"/>
      <c r="O48" s="84"/>
      <c r="P48" s="37"/>
      <c r="Q48" s="37"/>
      <c r="R48" s="37"/>
      <c r="S48" s="65"/>
      <c r="T48" s="65"/>
      <c r="U48" s="86"/>
      <c r="V48" s="43"/>
      <c r="W48" s="37"/>
      <c r="X48" s="37"/>
      <c r="Y48" s="43"/>
      <c r="Z48" s="43"/>
      <c r="AA48" s="43"/>
      <c r="AB48" s="43"/>
      <c r="AC48" s="86"/>
      <c r="AD48" s="43"/>
      <c r="AE48" s="37"/>
      <c r="AF48" s="37"/>
    </row>
    <row r="49" spans="1:32" ht="14" thickBot="1">
      <c r="A49" s="23">
        <v>0</v>
      </c>
      <c r="C49" s="65"/>
      <c r="D49" s="65"/>
      <c r="E49" s="37"/>
      <c r="F49" s="37"/>
      <c r="G49" s="37"/>
      <c r="H49" s="37"/>
      <c r="I49" s="37"/>
      <c r="J49" s="37"/>
      <c r="K49" s="37"/>
      <c r="L49" s="37"/>
      <c r="M49" s="65"/>
      <c r="N49" s="65"/>
      <c r="O49" s="37"/>
      <c r="P49" s="37"/>
      <c r="Q49" s="37"/>
      <c r="R49" s="37"/>
      <c r="S49" s="65"/>
      <c r="T49" s="65"/>
      <c r="U49" s="86"/>
      <c r="V49" s="43"/>
      <c r="W49" s="37"/>
      <c r="X49" s="37"/>
      <c r="Y49" s="43"/>
      <c r="Z49" s="43"/>
      <c r="AA49" s="43"/>
      <c r="AB49" s="43"/>
      <c r="AC49" s="86"/>
      <c r="AD49" s="43"/>
      <c r="AE49" s="37"/>
      <c r="AF49" s="37"/>
    </row>
    <row r="50" spans="1:32">
      <c r="A50" s="87">
        <f>AVERAGE(A39:A49)</f>
        <v>1</v>
      </c>
      <c r="C50" s="65"/>
      <c r="D50" s="65"/>
      <c r="E50" s="37"/>
      <c r="F50" s="37"/>
      <c r="G50" s="37"/>
      <c r="H50" s="37"/>
      <c r="I50" s="37"/>
      <c r="J50" s="37"/>
      <c r="K50" s="37"/>
      <c r="L50" s="37"/>
      <c r="M50" s="65"/>
      <c r="N50" s="65"/>
      <c r="O50" s="37"/>
      <c r="P50" s="37"/>
      <c r="Q50" s="37"/>
      <c r="R50" s="37"/>
      <c r="S50" s="65"/>
      <c r="T50" s="65"/>
      <c r="U50" s="86"/>
      <c r="V50" s="43"/>
      <c r="W50" s="37"/>
      <c r="X50" s="37"/>
      <c r="Y50" s="43"/>
      <c r="Z50" s="43"/>
      <c r="AA50" s="43"/>
      <c r="AB50" s="43"/>
      <c r="AC50" s="85"/>
      <c r="AD50" s="37"/>
      <c r="AE50" s="37"/>
      <c r="AF50" s="37"/>
    </row>
    <row r="51" spans="1:32">
      <c r="A51" s="65" t="s">
        <v>64</v>
      </c>
      <c r="C51" s="65"/>
      <c r="D51" s="65"/>
      <c r="E51" s="37"/>
      <c r="F51" s="37"/>
      <c r="G51" s="37"/>
      <c r="H51" s="37"/>
      <c r="I51" s="37"/>
      <c r="J51" s="37"/>
      <c r="K51" s="37"/>
      <c r="L51" s="37"/>
      <c r="M51" s="65"/>
      <c r="N51" s="65"/>
      <c r="O51" s="37"/>
      <c r="P51" s="37"/>
      <c r="Q51" s="37"/>
      <c r="R51" s="37"/>
      <c r="S51" s="65"/>
      <c r="T51" s="65"/>
      <c r="U51" s="86"/>
      <c r="V51" s="43"/>
      <c r="W51" s="37"/>
      <c r="X51" s="37"/>
      <c r="Y51" s="43"/>
      <c r="Z51" s="43"/>
      <c r="AA51" s="43"/>
      <c r="AB51" s="43"/>
      <c r="AC51" s="85"/>
      <c r="AD51" s="37"/>
      <c r="AE51" s="37"/>
      <c r="AF51" s="37"/>
    </row>
    <row r="52" spans="1:32">
      <c r="A52" s="65">
        <v>250</v>
      </c>
      <c r="C52" s="65"/>
      <c r="D52" s="65"/>
      <c r="E52" s="37"/>
      <c r="F52" s="37"/>
      <c r="G52" s="37"/>
      <c r="H52" s="37"/>
      <c r="I52" s="37"/>
      <c r="J52" s="37"/>
      <c r="K52" s="37"/>
      <c r="L52" s="37"/>
      <c r="M52" s="65"/>
      <c r="N52" s="65"/>
      <c r="O52" s="37"/>
      <c r="P52" s="37"/>
      <c r="Q52" s="37"/>
      <c r="R52" s="37"/>
      <c r="S52" s="65"/>
      <c r="T52" s="65"/>
      <c r="U52" s="86"/>
      <c r="V52" s="43"/>
      <c r="W52" s="37"/>
      <c r="X52" s="37"/>
      <c r="Y52" s="43"/>
      <c r="Z52" s="43"/>
      <c r="AA52" s="43"/>
      <c r="AB52" s="43"/>
      <c r="AC52" s="85"/>
      <c r="AD52" s="37"/>
      <c r="AE52" s="37"/>
      <c r="AF52" s="37"/>
    </row>
    <row r="53" spans="1:32">
      <c r="A53" s="65" t="s">
        <v>72</v>
      </c>
      <c r="C53" s="65"/>
      <c r="D53" s="65"/>
      <c r="E53" s="37"/>
      <c r="F53" s="37"/>
      <c r="G53" s="37"/>
      <c r="H53" s="37"/>
      <c r="I53" s="37"/>
      <c r="J53" s="37"/>
      <c r="K53" s="37"/>
      <c r="L53" s="37"/>
      <c r="M53" s="65"/>
      <c r="N53" s="65"/>
      <c r="O53" s="37"/>
      <c r="P53" s="37"/>
      <c r="Q53" s="37"/>
      <c r="R53" s="37"/>
      <c r="S53" s="65"/>
      <c r="T53" s="65"/>
      <c r="U53" s="86"/>
      <c r="V53" s="43"/>
      <c r="W53" s="37"/>
      <c r="X53" s="37"/>
      <c r="Y53" s="43"/>
      <c r="Z53" s="43"/>
      <c r="AA53" s="43"/>
      <c r="AB53" s="43"/>
      <c r="AC53" s="85"/>
      <c r="AD53" s="37"/>
      <c r="AE53" s="37"/>
      <c r="AF53" s="37"/>
    </row>
    <row r="54" spans="1:32">
      <c r="A54" s="24">
        <f>A50*A52</f>
        <v>250</v>
      </c>
      <c r="C54" s="65"/>
      <c r="D54" s="65"/>
      <c r="E54" s="37"/>
      <c r="F54" s="37"/>
      <c r="G54" s="37"/>
      <c r="H54" s="37"/>
      <c r="I54" s="37"/>
      <c r="J54" s="37"/>
      <c r="K54" s="37"/>
      <c r="L54" s="37"/>
      <c r="M54" s="65"/>
      <c r="N54" s="65"/>
      <c r="O54" s="37"/>
      <c r="P54" s="37"/>
      <c r="Q54" s="37"/>
      <c r="R54" s="37"/>
      <c r="S54" s="65"/>
      <c r="T54" s="65"/>
      <c r="U54" s="86"/>
      <c r="V54" s="43"/>
      <c r="W54" s="37"/>
      <c r="X54" s="37"/>
      <c r="Y54" s="43"/>
      <c r="Z54" s="43"/>
      <c r="AA54" s="43"/>
      <c r="AB54" s="43"/>
      <c r="AC54" s="85"/>
      <c r="AD54" s="37"/>
      <c r="AE54" s="37"/>
      <c r="AF54" s="37"/>
    </row>
    <row r="55" spans="1:32">
      <c r="A55" s="2"/>
      <c r="C55" s="65"/>
      <c r="D55" s="65"/>
      <c r="E55" s="37"/>
      <c r="F55" s="37"/>
      <c r="G55" s="37"/>
      <c r="H55" s="37"/>
      <c r="I55" s="37"/>
      <c r="J55" s="37"/>
      <c r="K55" s="37"/>
      <c r="L55" s="37"/>
      <c r="M55" s="65"/>
      <c r="N55" s="65"/>
      <c r="O55" s="37"/>
      <c r="P55" s="37"/>
      <c r="Q55" s="37"/>
      <c r="R55" s="37"/>
      <c r="S55" s="65"/>
      <c r="T55" s="65"/>
      <c r="U55" s="86"/>
      <c r="V55" s="43"/>
      <c r="W55" s="37"/>
      <c r="X55" s="37"/>
      <c r="Y55" s="43"/>
      <c r="Z55" s="43"/>
      <c r="AA55" s="43"/>
      <c r="AB55" s="43"/>
      <c r="AC55" s="85"/>
      <c r="AD55" s="37"/>
      <c r="AE55" s="37"/>
      <c r="AF55" s="37"/>
    </row>
    <row r="56" spans="1:32">
      <c r="A56" s="2"/>
      <c r="C56" s="65"/>
      <c r="D56" s="65"/>
      <c r="E56" s="37"/>
      <c r="F56" s="37"/>
      <c r="G56" s="37"/>
      <c r="H56" s="37"/>
      <c r="I56" s="37"/>
      <c r="J56" s="37"/>
      <c r="K56" s="37"/>
      <c r="L56" s="37"/>
      <c r="M56" s="65"/>
      <c r="N56" s="65"/>
      <c r="O56" s="37"/>
      <c r="P56" s="37"/>
      <c r="Q56" s="37"/>
      <c r="R56" s="37"/>
      <c r="S56" s="65"/>
      <c r="T56" s="65"/>
      <c r="U56" s="86"/>
      <c r="V56" s="43"/>
      <c r="W56" s="37"/>
      <c r="X56" s="37"/>
      <c r="Y56" s="43"/>
      <c r="Z56" s="43"/>
      <c r="AA56" s="43"/>
      <c r="AB56" s="43"/>
      <c r="AC56" s="85"/>
      <c r="AD56" s="37"/>
      <c r="AE56" s="37"/>
      <c r="AF56" s="37"/>
    </row>
    <row r="57" spans="1:32">
      <c r="A57" s="2"/>
      <c r="C57" s="65"/>
      <c r="D57" s="65"/>
      <c r="E57" s="37"/>
      <c r="F57" s="37"/>
      <c r="G57" s="37"/>
      <c r="H57" s="37"/>
      <c r="I57" s="37"/>
      <c r="J57" s="37"/>
      <c r="K57" s="37"/>
      <c r="L57" s="37"/>
      <c r="M57" s="65"/>
      <c r="N57" s="65"/>
      <c r="O57" s="37"/>
      <c r="P57" s="37"/>
      <c r="Q57" s="37"/>
      <c r="R57" s="37"/>
      <c r="S57" s="65"/>
      <c r="T57" s="65"/>
      <c r="U57" s="86"/>
      <c r="V57" s="43"/>
      <c r="W57" s="37"/>
      <c r="X57" s="37"/>
      <c r="Y57" s="43"/>
      <c r="Z57" s="43"/>
      <c r="AA57" s="43"/>
      <c r="AB57" s="43"/>
      <c r="AC57" s="85"/>
      <c r="AD57" s="37"/>
      <c r="AE57" s="37"/>
      <c r="AF57" s="37"/>
    </row>
    <row r="58" spans="1:32">
      <c r="A58" s="2"/>
      <c r="C58" s="65"/>
      <c r="D58" s="65"/>
      <c r="E58" s="37"/>
      <c r="F58" s="37"/>
      <c r="G58" s="37"/>
      <c r="H58" s="37"/>
      <c r="I58" s="37"/>
      <c r="J58" s="37"/>
      <c r="K58" s="37"/>
      <c r="L58" s="37"/>
      <c r="M58" s="65"/>
      <c r="N58" s="65"/>
      <c r="O58" s="37"/>
      <c r="P58" s="37"/>
      <c r="Q58" s="37"/>
      <c r="R58" s="37"/>
      <c r="S58" s="65"/>
      <c r="T58" s="65"/>
      <c r="U58" s="86"/>
      <c r="V58" s="43"/>
      <c r="W58" s="37"/>
      <c r="X58" s="37"/>
      <c r="Y58" s="43"/>
      <c r="Z58" s="43"/>
      <c r="AA58" s="43"/>
      <c r="AB58" s="43"/>
      <c r="AC58" s="85"/>
      <c r="AD58" s="37"/>
      <c r="AE58" s="37"/>
      <c r="AF58" s="37"/>
    </row>
    <row r="59" spans="1:32">
      <c r="A59" s="2"/>
      <c r="C59" s="65"/>
      <c r="D59" s="65"/>
      <c r="E59" s="37"/>
      <c r="F59" s="37"/>
      <c r="G59" s="37"/>
      <c r="H59" s="37"/>
      <c r="I59" s="37"/>
      <c r="J59" s="37"/>
      <c r="K59" s="37"/>
      <c r="L59" s="37"/>
      <c r="M59" s="65"/>
      <c r="N59" s="65"/>
      <c r="O59" s="37"/>
      <c r="P59" s="37"/>
      <c r="Q59" s="37"/>
      <c r="R59" s="37"/>
      <c r="S59" s="65"/>
      <c r="T59" s="65"/>
      <c r="U59" s="86"/>
      <c r="V59" s="43"/>
      <c r="W59" s="37"/>
      <c r="X59" s="37"/>
      <c r="Y59" s="43"/>
      <c r="Z59" s="43"/>
      <c r="AA59" s="43"/>
      <c r="AB59" s="43"/>
      <c r="AC59" s="85"/>
      <c r="AD59" s="37"/>
      <c r="AE59" s="37"/>
      <c r="AF59" s="37"/>
    </row>
    <row r="60" spans="1:32">
      <c r="A60" s="2"/>
      <c r="C60" s="65"/>
      <c r="D60" s="65"/>
      <c r="E60" s="37"/>
      <c r="F60" s="37"/>
      <c r="G60" s="37"/>
      <c r="H60" s="37"/>
      <c r="I60" s="37"/>
      <c r="J60" s="37"/>
      <c r="K60" s="37"/>
      <c r="L60" s="37"/>
      <c r="M60" s="65"/>
      <c r="N60" s="65"/>
      <c r="O60" s="37"/>
      <c r="P60" s="37"/>
      <c r="Q60" s="37"/>
      <c r="R60" s="37"/>
      <c r="S60" s="65"/>
      <c r="T60" s="65"/>
      <c r="U60" s="86"/>
      <c r="V60" s="43"/>
      <c r="W60" s="37"/>
      <c r="X60" s="37"/>
      <c r="Y60" s="43"/>
      <c r="Z60" s="43"/>
      <c r="AA60" s="43"/>
      <c r="AB60" s="43"/>
      <c r="AC60" s="85"/>
      <c r="AD60" s="37"/>
      <c r="AE60" s="37"/>
      <c r="AF60" s="37"/>
    </row>
    <row r="61" spans="1:32">
      <c r="A61" s="2"/>
      <c r="C61" s="65"/>
      <c r="D61" s="65"/>
      <c r="E61" s="37"/>
      <c r="F61" s="37"/>
      <c r="G61" s="37"/>
      <c r="H61" s="37"/>
      <c r="I61" s="37"/>
      <c r="J61" s="37"/>
      <c r="K61" s="37"/>
      <c r="L61" s="37"/>
      <c r="M61" s="65"/>
      <c r="N61" s="65"/>
      <c r="O61" s="37"/>
      <c r="P61" s="37"/>
      <c r="Q61" s="37"/>
      <c r="R61" s="37"/>
      <c r="S61" s="65"/>
      <c r="T61" s="65"/>
      <c r="U61" s="86"/>
      <c r="V61" s="43"/>
      <c r="W61" s="37"/>
      <c r="X61" s="37"/>
      <c r="Y61" s="43"/>
      <c r="Z61" s="43"/>
      <c r="AA61" s="43"/>
      <c r="AB61" s="43"/>
      <c r="AC61" s="85"/>
      <c r="AD61" s="37"/>
      <c r="AE61" s="37"/>
      <c r="AF61" s="37"/>
    </row>
    <row r="62" spans="1:32">
      <c r="A62" s="2"/>
      <c r="C62" s="65"/>
      <c r="D62" s="65"/>
      <c r="E62" s="37"/>
      <c r="F62" s="37"/>
      <c r="G62" s="37"/>
      <c r="H62" s="37"/>
      <c r="I62" s="37"/>
      <c r="J62" s="37"/>
      <c r="K62" s="37"/>
      <c r="L62" s="37"/>
      <c r="M62" s="65"/>
      <c r="N62" s="65"/>
      <c r="O62" s="37"/>
      <c r="P62" s="37"/>
      <c r="Q62" s="37"/>
      <c r="R62" s="37"/>
      <c r="S62" s="65"/>
      <c r="T62" s="65"/>
      <c r="U62" s="86"/>
      <c r="V62" s="43"/>
      <c r="W62" s="37"/>
      <c r="X62" s="37"/>
      <c r="Y62" s="43"/>
      <c r="Z62" s="43"/>
      <c r="AA62" s="43"/>
      <c r="AB62" s="43"/>
      <c r="AC62" s="85"/>
      <c r="AD62" s="37"/>
      <c r="AE62" s="37"/>
      <c r="AF62" s="37"/>
    </row>
    <row r="63" spans="1:32">
      <c r="A63" s="2"/>
      <c r="C63" s="65"/>
      <c r="D63" s="65"/>
      <c r="E63" s="37"/>
      <c r="F63" s="37"/>
      <c r="G63" s="37"/>
      <c r="H63" s="37"/>
      <c r="I63" s="37"/>
      <c r="J63" s="37"/>
      <c r="K63" s="37"/>
      <c r="L63" s="37"/>
      <c r="M63" s="65"/>
      <c r="N63" s="65"/>
      <c r="O63" s="37"/>
      <c r="P63" s="37"/>
      <c r="Q63" s="37"/>
      <c r="R63" s="37"/>
      <c r="S63" s="65"/>
      <c r="T63" s="65"/>
      <c r="U63" s="86"/>
      <c r="V63" s="43"/>
      <c r="W63" s="37"/>
      <c r="X63" s="37"/>
      <c r="Y63" s="43"/>
      <c r="Z63" s="43"/>
      <c r="AA63" s="43"/>
      <c r="AB63" s="43"/>
      <c r="AC63" s="85"/>
      <c r="AD63" s="37"/>
      <c r="AE63" s="37"/>
      <c r="AF63" s="37"/>
    </row>
    <row r="64" spans="1:32">
      <c r="A64" s="2"/>
      <c r="E64" s="37"/>
      <c r="F64" s="15"/>
      <c r="G64" s="16"/>
      <c r="H64" s="15"/>
      <c r="I64" s="16"/>
      <c r="J64" s="16"/>
      <c r="K64" s="16"/>
      <c r="L64" s="15"/>
      <c r="O64" s="37"/>
      <c r="P64" s="15"/>
      <c r="Q64" s="16"/>
      <c r="R64" s="15"/>
      <c r="U64" s="54"/>
      <c r="V64" s="53"/>
      <c r="Y64" s="53"/>
      <c r="Z64" s="53"/>
      <c r="AA64" s="53"/>
      <c r="AB64" s="53"/>
      <c r="AD64" s="15"/>
      <c r="AE64" s="15"/>
      <c r="AF64" s="15"/>
    </row>
    <row r="65" spans="1:32">
      <c r="A65" s="2"/>
      <c r="E65" s="37"/>
      <c r="F65" s="15"/>
      <c r="G65" s="16"/>
      <c r="H65" s="15"/>
      <c r="I65" s="16"/>
      <c r="J65" s="16"/>
      <c r="K65" s="16"/>
      <c r="L65" s="15"/>
      <c r="O65" s="37"/>
      <c r="P65" s="15"/>
      <c r="Q65" s="16"/>
      <c r="R65" s="15"/>
      <c r="U65" s="54"/>
      <c r="V65" s="53"/>
      <c r="Y65" s="53"/>
      <c r="Z65" s="53"/>
      <c r="AA65" s="53"/>
      <c r="AB65" s="53"/>
      <c r="AD65" s="15"/>
      <c r="AE65" s="15"/>
      <c r="AF65" s="15"/>
    </row>
    <row r="66" spans="1:32">
      <c r="A66" s="2"/>
      <c r="E66" s="37"/>
      <c r="F66" s="15"/>
      <c r="G66" s="16"/>
      <c r="H66" s="15"/>
      <c r="I66" s="37"/>
      <c r="J66" s="37"/>
      <c r="K66" s="16"/>
      <c r="L66" s="15"/>
      <c r="O66" s="37"/>
      <c r="P66" s="15"/>
      <c r="Q66" s="16"/>
      <c r="R66" s="15"/>
      <c r="U66" s="54"/>
      <c r="V66" s="53"/>
      <c r="Y66" s="53"/>
      <c r="Z66" s="53"/>
      <c r="AA66" s="53"/>
      <c r="AB66" s="53"/>
    </row>
    <row r="67" spans="1:32">
      <c r="A67" s="2"/>
      <c r="E67" s="37"/>
      <c r="F67" s="15"/>
      <c r="G67" s="16"/>
      <c r="H67" s="15"/>
      <c r="I67" s="15"/>
      <c r="J67" s="15"/>
      <c r="K67" s="16"/>
      <c r="L67" s="15"/>
      <c r="O67" s="37"/>
      <c r="P67" s="15"/>
      <c r="Q67" s="16"/>
      <c r="R67" s="15"/>
      <c r="U67" s="54"/>
      <c r="V67" s="53"/>
      <c r="Y67" s="53"/>
      <c r="Z67" s="53"/>
      <c r="AA67" s="53"/>
      <c r="AB67" s="53"/>
    </row>
    <row r="68" spans="1:32">
      <c r="A68" s="2"/>
      <c r="E68" s="37"/>
      <c r="F68" s="15"/>
      <c r="G68" s="16"/>
      <c r="H68" s="15"/>
      <c r="I68" s="15"/>
      <c r="J68" s="15"/>
      <c r="K68" s="16"/>
      <c r="L68" s="15"/>
      <c r="O68" s="37"/>
      <c r="P68" s="15"/>
      <c r="Q68" s="16"/>
      <c r="R68" s="15"/>
      <c r="U68" s="54"/>
      <c r="V68" s="53"/>
      <c r="Y68" s="53"/>
      <c r="Z68" s="53"/>
      <c r="AA68" s="53"/>
      <c r="AB68" s="53"/>
    </row>
    <row r="69" spans="1:32">
      <c r="A69" s="2"/>
      <c r="E69" s="16"/>
      <c r="F69" s="15"/>
      <c r="G69" s="16"/>
      <c r="H69" s="15"/>
      <c r="I69" s="15"/>
      <c r="J69" s="15"/>
      <c r="K69" s="16"/>
      <c r="L69" s="15"/>
      <c r="O69" s="37"/>
      <c r="P69" s="15"/>
      <c r="Q69" s="16"/>
      <c r="R69" s="15"/>
      <c r="U69" s="54"/>
      <c r="V69" s="53"/>
      <c r="Y69" s="53"/>
      <c r="Z69" s="53"/>
      <c r="AA69" s="53"/>
      <c r="AB69" s="53"/>
    </row>
    <row r="70" spans="1:32">
      <c r="A70" s="2"/>
      <c r="E70" s="37"/>
      <c r="F70" s="15"/>
      <c r="G70" s="16"/>
      <c r="H70" s="15"/>
      <c r="I70" s="15"/>
      <c r="J70" s="15"/>
      <c r="K70" s="16"/>
      <c r="L70" s="15"/>
      <c r="O70" s="37"/>
      <c r="P70" s="15"/>
      <c r="Q70" s="16"/>
      <c r="R70" s="15"/>
      <c r="U70" s="54"/>
      <c r="V70" s="53"/>
      <c r="Y70" s="53"/>
      <c r="Z70" s="53"/>
      <c r="AA70" s="53"/>
      <c r="AB70" s="53"/>
    </row>
    <row r="71" spans="1:32">
      <c r="A71" s="2"/>
      <c r="E71" s="37"/>
      <c r="G71" s="16"/>
      <c r="H71" s="15"/>
      <c r="K71" s="16"/>
      <c r="L71" s="15"/>
      <c r="O71" s="37"/>
      <c r="Q71" s="16"/>
      <c r="R71" s="15"/>
      <c r="U71" s="54"/>
      <c r="V71" s="53"/>
      <c r="Y71" s="53"/>
      <c r="Z71" s="53"/>
      <c r="AA71" s="53"/>
      <c r="AB71" s="53"/>
    </row>
    <row r="72" spans="1:32">
      <c r="A72" s="2"/>
      <c r="E72" s="37"/>
      <c r="G72" s="16"/>
      <c r="H72" s="15"/>
      <c r="K72" s="16"/>
      <c r="L72" s="15"/>
      <c r="O72" s="37"/>
      <c r="Q72" s="16"/>
      <c r="R72" s="15"/>
      <c r="U72" s="54"/>
      <c r="V72" s="53"/>
      <c r="Y72" s="53"/>
      <c r="Z72" s="53"/>
      <c r="AA72" s="53"/>
      <c r="AB72" s="53"/>
    </row>
    <row r="73" spans="1:32">
      <c r="A73" s="2"/>
      <c r="E73" s="37"/>
      <c r="G73" s="16"/>
      <c r="H73" s="15"/>
      <c r="K73" s="16"/>
      <c r="L73" s="15"/>
      <c r="O73" s="37"/>
      <c r="Q73" s="16"/>
      <c r="R73" s="15"/>
      <c r="U73" s="54"/>
      <c r="V73" s="53"/>
      <c r="Y73" s="53"/>
      <c r="Z73" s="53"/>
      <c r="AA73" s="53"/>
      <c r="AB73" s="53"/>
    </row>
    <row r="74" spans="1:32">
      <c r="A74" s="2"/>
      <c r="E74" s="37"/>
      <c r="G74" s="16"/>
      <c r="H74" s="15"/>
      <c r="K74" s="16"/>
      <c r="L74" s="15"/>
      <c r="O74" s="37"/>
      <c r="Q74" s="16"/>
      <c r="R74" s="15"/>
      <c r="U74" s="54"/>
      <c r="V74" s="53"/>
      <c r="Y74" s="53"/>
      <c r="Z74" s="53"/>
      <c r="AA74" s="53"/>
      <c r="AB74" s="53"/>
    </row>
    <row r="75" spans="1:32">
      <c r="E75" s="37"/>
      <c r="G75" s="83"/>
      <c r="H75" s="15"/>
      <c r="K75" s="16"/>
      <c r="L75" s="15"/>
      <c r="O75" s="37"/>
      <c r="Q75" s="16"/>
      <c r="R75" s="15"/>
      <c r="U75" s="54"/>
      <c r="V75" s="53"/>
      <c r="Y75" s="53"/>
      <c r="Z75" s="53"/>
      <c r="AA75" s="53"/>
      <c r="AB75" s="53"/>
    </row>
    <row r="76" spans="1:32">
      <c r="E76" s="37"/>
      <c r="G76" s="83"/>
      <c r="H76" s="15"/>
      <c r="K76" s="16"/>
      <c r="L76" s="15"/>
      <c r="O76" s="83"/>
      <c r="Q76" s="83"/>
      <c r="R76" s="15"/>
      <c r="U76" s="54"/>
      <c r="V76" s="53"/>
      <c r="Y76" s="53"/>
      <c r="Z76" s="53"/>
      <c r="AA76" s="53"/>
      <c r="AB76" s="53"/>
    </row>
    <row r="77" spans="1:32">
      <c r="E77" s="83"/>
      <c r="G77" s="16"/>
      <c r="H77" s="15"/>
      <c r="K77" s="16"/>
      <c r="L77" s="15"/>
      <c r="O77" s="83"/>
      <c r="Q77" s="83"/>
      <c r="R77" s="15"/>
      <c r="U77" s="54"/>
      <c r="V77" s="53"/>
      <c r="Y77" s="53"/>
      <c r="Z77" s="53"/>
      <c r="AA77" s="43"/>
      <c r="AB77" s="43"/>
    </row>
    <row r="78" spans="1:32">
      <c r="E78" s="83"/>
      <c r="G78" s="15"/>
      <c r="H78" s="15"/>
      <c r="K78" s="16"/>
      <c r="L78" s="15"/>
      <c r="O78" s="37"/>
      <c r="Q78" s="16"/>
      <c r="R78" s="15"/>
      <c r="U78" s="95"/>
      <c r="V78" s="50"/>
      <c r="Y78" s="50"/>
      <c r="Z78" s="50"/>
      <c r="AA78" s="50"/>
      <c r="AB78" s="50"/>
    </row>
    <row r="79" spans="1:32">
      <c r="E79" s="37"/>
      <c r="G79" s="15"/>
      <c r="K79" s="16"/>
      <c r="L79" s="15"/>
      <c r="O79" s="15"/>
      <c r="Q79" s="15"/>
      <c r="R79" s="15"/>
    </row>
    <row r="80" spans="1:32">
      <c r="E80" s="15"/>
      <c r="G80" s="15"/>
      <c r="K80" s="83"/>
      <c r="L80" s="15"/>
      <c r="O80" s="15"/>
      <c r="Q80" s="15"/>
      <c r="R80" s="15"/>
    </row>
    <row r="81" spans="7:18">
      <c r="G81" s="15"/>
      <c r="K81" s="83"/>
      <c r="L81" s="15"/>
      <c r="Q81" s="15"/>
      <c r="R81" s="15"/>
    </row>
    <row r="82" spans="7:18">
      <c r="G82" s="15"/>
      <c r="K82" s="16"/>
      <c r="L82" s="15"/>
      <c r="Q82" s="15"/>
      <c r="R82" s="15"/>
    </row>
    <row r="83" spans="7:18">
      <c r="K83" s="15"/>
      <c r="L83" s="15"/>
    </row>
    <row r="84" spans="7:18">
      <c r="K84" s="15"/>
      <c r="L84" s="15"/>
    </row>
    <row r="85" spans="7:18">
      <c r="K85" s="15"/>
      <c r="L85" s="15"/>
    </row>
    <row r="86" spans="7:18">
      <c r="K86" s="15"/>
      <c r="L86" s="15"/>
    </row>
  </sheetData>
  <phoneticPr fontId="1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>
      <selection activeCell="B22" sqref="B22"/>
    </sheetView>
  </sheetViews>
  <sheetFormatPr baseColWidth="10" defaultRowHeight="13" x14ac:dyDescent="0"/>
  <cols>
    <col min="1" max="1" width="18.7109375" customWidth="1"/>
    <col min="2" max="2" width="17.5703125" customWidth="1"/>
    <col min="3" max="3" width="8.42578125" customWidth="1"/>
    <col min="4" max="4" width="11.28515625" customWidth="1"/>
    <col min="6" max="6" width="14.140625" customWidth="1"/>
  </cols>
  <sheetData>
    <row r="1" spans="1:18" ht="18">
      <c r="A1" s="12" t="s">
        <v>21</v>
      </c>
      <c r="B1" s="13"/>
      <c r="C1" s="13"/>
      <c r="D1" s="13"/>
    </row>
    <row r="2" spans="1:18" ht="33" customHeight="1">
      <c r="A2" s="25" t="s">
        <v>153</v>
      </c>
      <c r="C2" s="1"/>
      <c r="E2" s="133" t="s">
        <v>40</v>
      </c>
      <c r="F2" s="133"/>
    </row>
    <row r="3" spans="1:18">
      <c r="A3" s="27" t="s">
        <v>154</v>
      </c>
      <c r="B3" s="27" t="s">
        <v>47</v>
      </c>
      <c r="C3" s="1"/>
      <c r="E3" s="26" t="s">
        <v>48</v>
      </c>
      <c r="F3" s="26" t="s">
        <v>29</v>
      </c>
      <c r="G3" s="26" t="s">
        <v>57</v>
      </c>
    </row>
    <row r="4" spans="1:18">
      <c r="A4" s="19">
        <v>85</v>
      </c>
      <c r="B4" s="20">
        <f>11228*A4</f>
        <v>954380</v>
      </c>
      <c r="C4" s="1"/>
      <c r="E4" s="2">
        <v>38633</v>
      </c>
      <c r="F4" s="81">
        <v>880000</v>
      </c>
      <c r="G4" s="21">
        <v>67.2</v>
      </c>
    </row>
    <row r="5" spans="1:18">
      <c r="A5" s="77"/>
      <c r="B5" s="77"/>
      <c r="C5" s="1"/>
      <c r="E5" s="2">
        <v>38635</v>
      </c>
      <c r="F5" s="81">
        <v>1010000</v>
      </c>
      <c r="G5" s="21">
        <v>92.3</v>
      </c>
      <c r="Q5" s="25" t="s">
        <v>75</v>
      </c>
    </row>
    <row r="6" spans="1:18">
      <c r="A6" s="7" t="s">
        <v>56</v>
      </c>
      <c r="E6" s="2">
        <v>38637</v>
      </c>
      <c r="F6" s="81"/>
      <c r="G6" s="21">
        <v>109</v>
      </c>
      <c r="Q6" s="22" t="s">
        <v>46</v>
      </c>
      <c r="R6" s="22" t="s">
        <v>0</v>
      </c>
    </row>
    <row r="7" spans="1:18">
      <c r="A7" s="8" t="s">
        <v>100</v>
      </c>
      <c r="B7" s="5">
        <v>35000</v>
      </c>
      <c r="C7" t="s">
        <v>69</v>
      </c>
      <c r="E7" s="2">
        <v>38639</v>
      </c>
      <c r="F7" s="81">
        <v>1330000</v>
      </c>
      <c r="G7" s="21">
        <v>122</v>
      </c>
      <c r="Q7" s="21">
        <v>1</v>
      </c>
      <c r="R7" s="5">
        <v>20000</v>
      </c>
    </row>
    <row r="8" spans="1:18">
      <c r="A8" s="8" t="s">
        <v>223</v>
      </c>
      <c r="B8" s="3">
        <v>900</v>
      </c>
      <c r="C8" t="s">
        <v>224</v>
      </c>
      <c r="E8" s="2">
        <v>38641</v>
      </c>
      <c r="F8" s="81"/>
      <c r="G8" s="28">
        <v>130</v>
      </c>
      <c r="Q8" s="21">
        <v>3</v>
      </c>
      <c r="R8" s="21">
        <v>49000</v>
      </c>
    </row>
    <row r="9" spans="1:18" ht="14" thickBot="1">
      <c r="A9" s="8" t="s">
        <v>167</v>
      </c>
      <c r="B9" s="6">
        <f>F19</f>
        <v>954380</v>
      </c>
      <c r="C9" t="s">
        <v>69</v>
      </c>
      <c r="E9" s="2">
        <v>38644</v>
      </c>
      <c r="F9" s="81">
        <v>823000</v>
      </c>
      <c r="G9" s="31">
        <v>73.3</v>
      </c>
      <c r="Q9" s="21">
        <v>5</v>
      </c>
      <c r="R9" s="21">
        <v>28000</v>
      </c>
    </row>
    <row r="10" spans="1:18" ht="14" thickBot="1">
      <c r="A10" s="9" t="s">
        <v>158</v>
      </c>
      <c r="B10" s="10">
        <f>B7*B8/B9</f>
        <v>33.005720991638547</v>
      </c>
      <c r="C10" s="11" t="s">
        <v>159</v>
      </c>
      <c r="E10" s="2">
        <v>38645</v>
      </c>
      <c r="F10" s="81">
        <v>848000</v>
      </c>
      <c r="G10" s="36">
        <v>75.5</v>
      </c>
      <c r="Q10" s="21">
        <v>7</v>
      </c>
      <c r="R10" s="21">
        <v>34167</v>
      </c>
    </row>
    <row r="11" spans="1:18" ht="14" customHeight="1">
      <c r="A11" s="77"/>
      <c r="B11" s="77"/>
      <c r="C11" s="1"/>
      <c r="E11" s="2">
        <v>38646</v>
      </c>
      <c r="F11" s="81">
        <v>1052000</v>
      </c>
      <c r="G11" s="42">
        <v>93.7</v>
      </c>
      <c r="K11" s="58" t="s">
        <v>71</v>
      </c>
      <c r="L11" s="59" t="s">
        <v>25</v>
      </c>
      <c r="M11" s="34" t="s">
        <v>26</v>
      </c>
      <c r="Q11" s="21">
        <v>9</v>
      </c>
      <c r="R11" s="5">
        <v>30000</v>
      </c>
    </row>
    <row r="12" spans="1:18">
      <c r="A12" s="79"/>
      <c r="B12" s="79"/>
      <c r="C12" s="80"/>
      <c r="E12" s="2">
        <v>38647</v>
      </c>
      <c r="F12" s="81">
        <v>1089000</v>
      </c>
      <c r="G12" s="44">
        <v>97</v>
      </c>
      <c r="I12" s="35" t="s">
        <v>27</v>
      </c>
      <c r="J12" s="31">
        <v>25</v>
      </c>
      <c r="K12" s="60">
        <v>4</v>
      </c>
      <c r="L12" s="61">
        <f>900*0.1-J13</f>
        <v>75</v>
      </c>
      <c r="M12" s="33">
        <f>900-L12</f>
        <v>825</v>
      </c>
      <c r="Q12" s="28">
        <v>11</v>
      </c>
    </row>
    <row r="13" spans="1:18">
      <c r="A13" s="1"/>
      <c r="B13" s="1"/>
      <c r="C13" s="1"/>
      <c r="E13" s="2">
        <v>38648</v>
      </c>
      <c r="F13" s="81">
        <v>1235000</v>
      </c>
      <c r="G13" s="45">
        <v>110</v>
      </c>
      <c r="I13" t="s">
        <v>150</v>
      </c>
      <c r="J13" s="42">
        <f>J12*0.6</f>
        <v>15</v>
      </c>
      <c r="K13" s="60">
        <v>8</v>
      </c>
      <c r="L13" s="61">
        <f>900*0.23-J13</f>
        <v>192</v>
      </c>
      <c r="M13" s="39">
        <f>900-L13</f>
        <v>708</v>
      </c>
    </row>
    <row r="14" spans="1:18" ht="14" thickBot="1">
      <c r="E14" s="2">
        <v>38649</v>
      </c>
      <c r="F14" s="82">
        <f t="shared" ref="F14:F23" si="0">11228*G14</f>
        <v>1178940</v>
      </c>
      <c r="G14" s="46">
        <v>105</v>
      </c>
      <c r="I14" t="s">
        <v>211</v>
      </c>
      <c r="J14" s="42">
        <f>J12-J13</f>
        <v>10</v>
      </c>
      <c r="K14" s="62">
        <v>12</v>
      </c>
      <c r="L14" s="63">
        <f>900*0.35-J13</f>
        <v>300</v>
      </c>
      <c r="M14" s="39">
        <f>900-L14</f>
        <v>600</v>
      </c>
    </row>
    <row r="15" spans="1:18">
      <c r="E15" s="2">
        <v>38650</v>
      </c>
      <c r="F15" s="82">
        <f t="shared" si="0"/>
        <v>1459640</v>
      </c>
      <c r="G15" s="47">
        <v>130</v>
      </c>
    </row>
    <row r="16" spans="1:18">
      <c r="E16" s="2">
        <v>38651</v>
      </c>
      <c r="F16" s="82">
        <f t="shared" si="0"/>
        <v>1223852</v>
      </c>
      <c r="G16" s="48">
        <v>109</v>
      </c>
    </row>
    <row r="17" spans="1:13" ht="14" thickBot="1">
      <c r="E17" s="2">
        <v>38652</v>
      </c>
      <c r="F17" s="82">
        <f t="shared" si="0"/>
        <v>1459640</v>
      </c>
      <c r="G17" s="49">
        <v>130</v>
      </c>
    </row>
    <row r="18" spans="1:13">
      <c r="E18" s="2">
        <v>38653</v>
      </c>
      <c r="F18" s="82">
        <f t="shared" si="0"/>
        <v>931924</v>
      </c>
      <c r="G18" s="49">
        <v>83</v>
      </c>
      <c r="K18" s="58" t="s">
        <v>71</v>
      </c>
      <c r="L18" s="59" t="s">
        <v>25</v>
      </c>
      <c r="M18" s="34" t="s">
        <v>26</v>
      </c>
    </row>
    <row r="19" spans="1:13">
      <c r="E19" s="2">
        <v>38654</v>
      </c>
      <c r="F19" s="82">
        <f t="shared" si="0"/>
        <v>954380</v>
      </c>
      <c r="G19" s="51">
        <v>85</v>
      </c>
      <c r="I19" s="35" t="s">
        <v>27</v>
      </c>
      <c r="J19" s="65">
        <v>30</v>
      </c>
      <c r="K19" s="60">
        <v>4</v>
      </c>
      <c r="L19" s="61">
        <f>650*0.1-J20</f>
        <v>47</v>
      </c>
      <c r="M19" s="39">
        <f>900-L19</f>
        <v>853</v>
      </c>
    </row>
    <row r="20" spans="1:13">
      <c r="A20" s="1"/>
      <c r="B20" s="1"/>
      <c r="C20" s="1"/>
      <c r="D20" s="1"/>
      <c r="E20" s="2">
        <v>38655</v>
      </c>
      <c r="F20" s="82">
        <f t="shared" si="0"/>
        <v>1021748</v>
      </c>
      <c r="G20" s="52">
        <v>91</v>
      </c>
      <c r="I20" t="s">
        <v>150</v>
      </c>
      <c r="J20" s="65">
        <f>J19*0.6</f>
        <v>18</v>
      </c>
      <c r="K20" s="60">
        <v>8</v>
      </c>
      <c r="L20" s="61">
        <f>900*0.23-J20</f>
        <v>189</v>
      </c>
      <c r="M20" s="39">
        <f>900-L20</f>
        <v>711</v>
      </c>
    </row>
    <row r="21" spans="1:13" ht="14" thickBot="1">
      <c r="A21" s="1"/>
      <c r="B21" s="1"/>
      <c r="C21" s="1"/>
      <c r="D21" s="1"/>
      <c r="E21" s="2">
        <v>38656</v>
      </c>
      <c r="F21" s="82">
        <f t="shared" si="0"/>
        <v>1178940</v>
      </c>
      <c r="G21" s="56">
        <v>105</v>
      </c>
      <c r="I21" t="s">
        <v>211</v>
      </c>
      <c r="J21" s="65">
        <f>J19-J20</f>
        <v>12</v>
      </c>
      <c r="K21" s="62">
        <v>12</v>
      </c>
      <c r="L21" s="63">
        <f>900*0.35-J20</f>
        <v>297</v>
      </c>
      <c r="M21" s="39">
        <f>900-L21</f>
        <v>603</v>
      </c>
    </row>
    <row r="22" spans="1:13" ht="15" customHeight="1">
      <c r="A22" s="74"/>
      <c r="B22" s="1"/>
      <c r="C22" s="1"/>
      <c r="D22" s="1"/>
      <c r="E22" s="2">
        <v>38657</v>
      </c>
      <c r="F22" s="82">
        <f t="shared" si="0"/>
        <v>1268764</v>
      </c>
      <c r="G22" s="57">
        <v>113</v>
      </c>
    </row>
    <row r="23" spans="1:13">
      <c r="A23" s="1"/>
      <c r="B23" s="1"/>
      <c r="C23" s="1"/>
      <c r="D23" s="1"/>
      <c r="E23" s="2">
        <v>38658</v>
      </c>
      <c r="F23" s="82">
        <f t="shared" si="0"/>
        <v>1223852</v>
      </c>
      <c r="G23" s="64">
        <v>109</v>
      </c>
      <c r="K23" s="89">
        <v>300</v>
      </c>
      <c r="L23">
        <f>K23*0.35</f>
        <v>105</v>
      </c>
    </row>
    <row r="24" spans="1:13">
      <c r="A24" s="75"/>
      <c r="B24" s="1"/>
      <c r="C24" s="1"/>
      <c r="D24" s="1"/>
      <c r="E24" s="2">
        <v>38659</v>
      </c>
      <c r="F24" s="81"/>
      <c r="K24" s="89">
        <v>300</v>
      </c>
      <c r="L24">
        <f>K24*0.23</f>
        <v>69</v>
      </c>
    </row>
    <row r="25" spans="1:13">
      <c r="A25" s="1"/>
      <c r="B25" s="1"/>
      <c r="C25" s="1"/>
      <c r="D25" s="1"/>
      <c r="E25" s="2">
        <v>38660</v>
      </c>
      <c r="F25" s="81"/>
    </row>
    <row r="26" spans="1:13">
      <c r="A26" s="1"/>
      <c r="B26" s="76"/>
      <c r="C26" s="1"/>
      <c r="D26" s="1"/>
      <c r="E26" s="2">
        <v>38661</v>
      </c>
      <c r="F26" s="81"/>
    </row>
    <row r="27" spans="1:13">
      <c r="A27" s="1"/>
      <c r="B27" s="1"/>
      <c r="C27" s="1"/>
      <c r="D27" s="1"/>
      <c r="E27" s="2">
        <v>38662</v>
      </c>
      <c r="F27" s="81"/>
    </row>
    <row r="28" spans="1:13">
      <c r="A28" s="1"/>
      <c r="B28" s="72"/>
      <c r="C28" s="1"/>
      <c r="D28" s="1"/>
      <c r="E28" s="2">
        <v>38663</v>
      </c>
      <c r="F28" s="81"/>
    </row>
    <row r="29" spans="1:13">
      <c r="A29" s="1"/>
      <c r="B29" s="1"/>
      <c r="C29" s="1"/>
      <c r="D29" s="1"/>
      <c r="E29" s="2">
        <v>38664</v>
      </c>
      <c r="F29" s="81"/>
      <c r="L29">
        <f>1000*0.34</f>
        <v>340</v>
      </c>
    </row>
    <row r="30" spans="1:13">
      <c r="A30" s="1"/>
      <c r="B30" s="1"/>
      <c r="C30" s="1"/>
      <c r="D30" s="1"/>
      <c r="E30" s="2">
        <v>38665</v>
      </c>
      <c r="F30" s="81"/>
    </row>
    <row r="31" spans="1:13" ht="16" customHeight="1">
      <c r="A31" s="74"/>
      <c r="B31" s="1"/>
      <c r="C31" s="1"/>
      <c r="D31" s="1"/>
      <c r="E31" s="2">
        <v>38666</v>
      </c>
      <c r="F31" s="81"/>
    </row>
    <row r="32" spans="1:13">
      <c r="A32" s="77"/>
      <c r="B32" s="77"/>
      <c r="C32" s="131"/>
      <c r="D32" s="132"/>
      <c r="E32" s="2">
        <v>38667</v>
      </c>
      <c r="F32" s="81"/>
    </row>
    <row r="33" spans="1:6">
      <c r="A33" s="71"/>
      <c r="B33" s="71"/>
      <c r="C33" s="1"/>
      <c r="D33" s="1"/>
      <c r="E33" s="2">
        <v>38668</v>
      </c>
      <c r="F33" s="81"/>
    </row>
    <row r="34" spans="1:6">
      <c r="A34" s="71"/>
      <c r="B34" s="71"/>
      <c r="C34" s="1"/>
      <c r="D34" s="1"/>
      <c r="E34" s="2">
        <v>38669</v>
      </c>
      <c r="F34" s="81"/>
    </row>
    <row r="35" spans="1:6">
      <c r="A35" s="71"/>
      <c r="B35" s="71"/>
      <c r="C35" s="1"/>
      <c r="D35" s="1"/>
      <c r="E35" s="2">
        <v>38670</v>
      </c>
      <c r="F35" s="81"/>
    </row>
    <row r="36" spans="1:6">
      <c r="A36" s="71"/>
      <c r="B36" s="71"/>
      <c r="C36" s="1"/>
      <c r="D36" s="1"/>
      <c r="E36" s="2">
        <v>38671</v>
      </c>
      <c r="F36" s="81"/>
    </row>
    <row r="37" spans="1:6">
      <c r="A37" s="71"/>
      <c r="B37" s="1"/>
      <c r="C37" s="1"/>
      <c r="D37" s="1"/>
      <c r="E37" s="2">
        <v>38672</v>
      </c>
      <c r="F37" s="81"/>
    </row>
    <row r="38" spans="1:6">
      <c r="A38" s="78"/>
      <c r="B38" s="71"/>
      <c r="C38" s="1"/>
      <c r="D38" s="1"/>
      <c r="E38" s="2">
        <v>38673</v>
      </c>
      <c r="F38" s="81"/>
    </row>
    <row r="39" spans="1:6">
      <c r="A39" s="1"/>
      <c r="B39" s="1"/>
      <c r="C39" s="1"/>
      <c r="D39" s="1"/>
      <c r="E39" s="2">
        <v>38674</v>
      </c>
      <c r="F39" s="81"/>
    </row>
    <row r="40" spans="1:6">
      <c r="A40" s="1"/>
      <c r="B40" s="1"/>
      <c r="C40" s="1"/>
      <c r="D40" s="1"/>
      <c r="E40" s="2">
        <v>38675</v>
      </c>
      <c r="F40" s="81"/>
    </row>
    <row r="41" spans="1:6">
      <c r="A41" s="1"/>
      <c r="B41" s="1"/>
      <c r="C41" s="1"/>
      <c r="D41" s="1"/>
      <c r="E41" s="2">
        <v>38676</v>
      </c>
      <c r="F41" s="81"/>
    </row>
    <row r="42" spans="1:6">
      <c r="A42" s="1"/>
      <c r="B42" s="1"/>
      <c r="C42" s="1"/>
      <c r="D42" s="1"/>
      <c r="E42" s="2">
        <v>38677</v>
      </c>
      <c r="F42" s="81"/>
    </row>
    <row r="43" spans="1:6">
      <c r="A43" s="1"/>
      <c r="B43" s="1"/>
      <c r="C43" s="1"/>
      <c r="D43" s="1"/>
      <c r="E43" s="2">
        <v>38678</v>
      </c>
      <c r="F43" s="81"/>
    </row>
    <row r="44" spans="1:6">
      <c r="A44" s="1"/>
      <c r="B44" s="1"/>
      <c r="C44" s="1"/>
      <c r="D44" s="1"/>
      <c r="E44" s="2">
        <v>38679</v>
      </c>
      <c r="F44" s="81"/>
    </row>
    <row r="45" spans="1:6">
      <c r="E45" s="2">
        <v>38680</v>
      </c>
      <c r="F45" s="81"/>
    </row>
    <row r="46" spans="1:6">
      <c r="E46" s="2">
        <v>38681</v>
      </c>
      <c r="F46" s="81"/>
    </row>
    <row r="47" spans="1:6">
      <c r="E47" s="2">
        <v>38682</v>
      </c>
      <c r="F47" s="81"/>
    </row>
    <row r="48" spans="1:6">
      <c r="E48" s="2">
        <v>38683</v>
      </c>
      <c r="F48" s="81"/>
    </row>
    <row r="49" spans="5:6">
      <c r="E49" s="2">
        <v>38684</v>
      </c>
      <c r="F49" s="81"/>
    </row>
    <row r="50" spans="5:6">
      <c r="E50" s="2">
        <v>38685</v>
      </c>
      <c r="F50" s="81"/>
    </row>
    <row r="51" spans="5:6">
      <c r="E51" s="2">
        <v>38686</v>
      </c>
      <c r="F51" s="81"/>
    </row>
    <row r="52" spans="5:6">
      <c r="E52" s="2">
        <v>38687</v>
      </c>
      <c r="F52" s="81"/>
    </row>
    <row r="53" spans="5:6">
      <c r="E53" s="2">
        <v>38688</v>
      </c>
      <c r="F53" s="81"/>
    </row>
    <row r="54" spans="5:6">
      <c r="E54" s="2">
        <v>38689</v>
      </c>
      <c r="F54" s="81"/>
    </row>
    <row r="55" spans="5:6">
      <c r="E55" s="2">
        <v>38690</v>
      </c>
      <c r="F55" s="81"/>
    </row>
    <row r="56" spans="5:6">
      <c r="E56" s="2">
        <v>38691</v>
      </c>
      <c r="F56" s="81"/>
    </row>
    <row r="57" spans="5:6">
      <c r="E57" s="2">
        <v>38692</v>
      </c>
    </row>
    <row r="58" spans="5:6">
      <c r="E58" s="2">
        <v>38693</v>
      </c>
    </row>
    <row r="59" spans="5:6">
      <c r="E59" s="2">
        <v>38694</v>
      </c>
    </row>
    <row r="60" spans="5:6">
      <c r="E60" s="2">
        <v>38695</v>
      </c>
    </row>
    <row r="61" spans="5:6">
      <c r="E61" s="2">
        <v>38696</v>
      </c>
    </row>
    <row r="62" spans="5:6">
      <c r="E62" s="2">
        <v>38697</v>
      </c>
    </row>
    <row r="63" spans="5:6">
      <c r="E63" s="2">
        <v>38698</v>
      </c>
    </row>
    <row r="64" spans="5:6">
      <c r="E64" s="2">
        <v>38699</v>
      </c>
    </row>
    <row r="65" spans="5:5">
      <c r="E65" s="2">
        <v>38700</v>
      </c>
    </row>
    <row r="66" spans="5:5">
      <c r="E66" s="2">
        <v>38701</v>
      </c>
    </row>
    <row r="67" spans="5:5">
      <c r="E67" s="2">
        <v>38702</v>
      </c>
    </row>
    <row r="68" spans="5:5">
      <c r="E68" s="2">
        <v>38703</v>
      </c>
    </row>
    <row r="69" spans="5:5">
      <c r="E69" s="2">
        <v>38704</v>
      </c>
    </row>
    <row r="70" spans="5:5">
      <c r="E70" s="2">
        <v>38705</v>
      </c>
    </row>
    <row r="71" spans="5:5">
      <c r="E71" s="2">
        <v>38706</v>
      </c>
    </row>
    <row r="72" spans="5:5">
      <c r="E72" s="2">
        <v>38707</v>
      </c>
    </row>
    <row r="73" spans="5:5">
      <c r="E73" s="2">
        <v>38708</v>
      </c>
    </row>
    <row r="74" spans="5:5">
      <c r="E74" s="2">
        <v>38709</v>
      </c>
    </row>
  </sheetData>
  <mergeCells count="2">
    <mergeCell ref="C32:D32"/>
    <mergeCell ref="E2:F2"/>
  </mergeCells>
  <phoneticPr fontId="15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Oct_7to15</vt:lpstr>
      <vt:lpstr>scope_data</vt:lpstr>
      <vt:lpstr>pop_size</vt:lpstr>
      <vt:lpstr>algae</vt:lpstr>
    </vt:vector>
  </TitlesOfParts>
  <Company>University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Strasser</dc:creator>
  <cp:lastModifiedBy>Carly Strasser</cp:lastModifiedBy>
  <dcterms:created xsi:type="dcterms:W3CDTF">2009-10-02T20:36:45Z</dcterms:created>
  <dcterms:modified xsi:type="dcterms:W3CDTF">2012-11-19T20:29:06Z</dcterms:modified>
</cp:coreProperties>
</file>