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8" yWindow="-12" windowWidth="11544" windowHeight="9708"/>
  </bookViews>
  <sheets>
    <sheet name="License" sheetId="12" r:id="rId1"/>
    <sheet name="Product Backlog" sheetId="1" r:id="rId2"/>
    <sheet name="Sprint 8 Tasks" sheetId="9" r:id="rId3"/>
    <sheet name="Sprint 8 Burndown" sheetId="10" r:id="rId4"/>
    <sheet name="Retro" sheetId="11" r:id="rId5"/>
  </sheets>
  <externalReferences>
    <externalReference r:id="rId6"/>
  </externalReferences>
  <definedNames>
    <definedName name="Fib" localSheetId="0">#REF!</definedName>
    <definedName name="Fib" localSheetId="3">#REF!</definedName>
    <definedName name="Fib" localSheetId="2">#REF!</definedName>
    <definedName name="Fib">#REF!</definedName>
    <definedName name="Fig" localSheetId="0">#REF!</definedName>
    <definedName name="Fig" localSheetId="3">#REF!</definedName>
    <definedName name="Fig" localSheetId="2">#REF!</definedName>
    <definedName name="Fig">#REF!</definedName>
    <definedName name="_xlnm.Print_Area" localSheetId="1">ProductBacklog[#All]</definedName>
  </definedNames>
  <calcPr calcId="144525"/>
</workbook>
</file>

<file path=xl/calcChain.xml><?xml version="1.0" encoding="utf-8"?>
<calcChain xmlns="http://schemas.openxmlformats.org/spreadsheetml/2006/main">
  <c r="B8" i="11" l="1"/>
  <c r="C25" i="10"/>
  <c r="G14" i="9"/>
  <c r="G2" i="9"/>
  <c r="G3" i="9"/>
  <c r="G4" i="9"/>
  <c r="G5" i="9"/>
  <c r="G6" i="9"/>
  <c r="G7" i="9"/>
  <c r="G8" i="9"/>
  <c r="G9" i="9"/>
  <c r="G10" i="9"/>
  <c r="G11" i="9"/>
  <c r="G12" i="9"/>
  <c r="G13" i="9"/>
  <c r="E30" i="1" l="1"/>
  <c r="A30" i="1"/>
  <c r="D15" i="9" l="1"/>
  <c r="F15" i="9"/>
  <c r="E15" i="9"/>
  <c r="C26" i="10" l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H15" i="9" l="1"/>
  <c r="G15" i="9"/>
  <c r="G26" i="10" l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E25" i="10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</calcChain>
</file>

<file path=xl/sharedStrings.xml><?xml version="1.0" encoding="utf-8"?>
<sst xmlns="http://schemas.openxmlformats.org/spreadsheetml/2006/main" count="164" uniqueCount="117">
  <si>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</si>
  <si>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</si>
  <si>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</si>
  <si>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</si>
  <si>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</si>
  <si>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</si>
  <si>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</si>
  <si>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</si>
  <si>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</si>
  <si>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</si>
  <si>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</si>
  <si>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</si>
  <si>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</si>
  <si>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</si>
  <si>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</si>
  <si>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Task Id</t>
  </si>
  <si>
    <t>User Story Id</t>
  </si>
  <si>
    <t>Task Description</t>
  </si>
  <si>
    <t>Estimate</t>
  </si>
  <si>
    <t>Actual</t>
  </si>
  <si>
    <t>Date Done</t>
  </si>
  <si>
    <t>Date</t>
  </si>
  <si>
    <t>Feature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</si>
  <si>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</si>
  <si>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</si>
  <si>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</si>
  <si>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</si>
  <si>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</si>
  <si>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</si>
  <si>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</si>
  <si>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</si>
  <si>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</si>
  <si>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</si>
  <si>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</si>
  <si>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</si>
  <si>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</si>
  <si>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</si>
  <si>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</si>
  <si>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</si>
  <si>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</si>
  <si>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</si>
  <si>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</si>
  <si>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</si>
  <si>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</si>
  <si>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Note</t>
  </si>
  <si>
    <t>Ideal</t>
  </si>
  <si>
    <t>Est. Hours Done</t>
  </si>
  <si>
    <t>Est. Hours Left</t>
  </si>
  <si>
    <t>Done?</t>
  </si>
  <si>
    <t>Yes</t>
  </si>
  <si>
    <t>No</t>
  </si>
  <si>
    <t>Sat</t>
  </si>
  <si>
    <t>Sun</t>
  </si>
  <si>
    <t>Mon</t>
  </si>
  <si>
    <t>Tues</t>
  </si>
  <si>
    <t>Wed</t>
  </si>
  <si>
    <t>Thurs</t>
  </si>
  <si>
    <t>Fri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</si>
  <si>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</si>
  <si>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</si>
  <si>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</si>
  <si>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Sprint</t>
  </si>
  <si>
    <t>Est. Hrs.</t>
  </si>
  <si>
    <t>Act. Hrs.</t>
  </si>
  <si>
    <t>Sprint 1</t>
  </si>
  <si>
    <t>Sprint 2</t>
  </si>
  <si>
    <t>Sprint 3</t>
  </si>
  <si>
    <t>Sprint 4</t>
  </si>
  <si>
    <t>Sprint 5</t>
  </si>
  <si>
    <t>Prepare and deliver Release #1</t>
  </si>
  <si>
    <t>Required for class.</t>
  </si>
  <si>
    <t>Optimistic</t>
  </si>
  <si>
    <t>Pessimistic</t>
  </si>
  <si>
    <t>Most Likely</t>
  </si>
  <si>
    <t>A DA needs to be able to view diagrams of a model in a GUI.</t>
  </si>
  <si>
    <t>Sprint 6</t>
  </si>
  <si>
    <t>The tool should create an initial diagram from a model.</t>
  </si>
  <si>
    <t>The tool should save diagrams to a JavaScript file.</t>
  </si>
  <si>
    <t>By creating an initial version of a diagram, users won't have to start from scratch saving time.</t>
  </si>
  <si>
    <t>Diagrams should be persistant, and users shouldn't have to write files by hand.</t>
  </si>
  <si>
    <t>Users should be able to move/rearrange Tables and ForeignKeys in a diagram.</t>
  </si>
  <si>
    <t>Users should be able to add/remove elements (Tables ForeignKeys) from a diagram.</t>
  </si>
  <si>
    <t>The GUI should have a toolbar and menubar allowing the user to open models, create, open, save, and close diagrams.</t>
  </si>
  <si>
    <t>Users should be able to resize Tables in a diagram.</t>
  </si>
  <si>
    <t>Schemas should be optionally displayed in diagrams.</t>
  </si>
  <si>
    <t>The GUI should allow the user to Pan and Zoom within a diagram.</t>
  </si>
  <si>
    <t>Diagrams can get big, and users need to be able to move around within them.</t>
  </si>
  <si>
    <t>A separate "Model Explorer" window should allow users to see the details of all elements in a model using a tree view and grid.</t>
  </si>
  <si>
    <t>Details are important and cannot always be displayed in a graphical diagram. A supplement is necessary.</t>
  </si>
  <si>
    <t>This is an expected/standard feature in GUIs.</t>
  </si>
  <si>
    <t>Users need to be able to layout diagrams according to what makes sense to them.</t>
  </si>
  <si>
    <t>The tool should do its best, but users should be able to adjust per their judgement.</t>
  </si>
  <si>
    <t>You don't always want to show everything in  a single diagram.</t>
  </si>
  <si>
    <t>Business Value/Justification</t>
  </si>
  <si>
    <t>Showing schemas can help explain a model.</t>
  </si>
  <si>
    <t>Add graphical elements to display datatype, nullability, foreign key types, etc.</t>
  </si>
  <si>
    <t>Expected in database diagrams, these details expose the model.</t>
  </si>
  <si>
    <t>Tool creates a blank diagram file for a model</t>
  </si>
  <si>
    <t>Tool writes statements in diagram file to draw tables</t>
  </si>
  <si>
    <t>Tool writes statements in diagram file to draw foreign keys</t>
  </si>
  <si>
    <t>Tool figures out how to space out the tables in the diagram</t>
  </si>
  <si>
    <t>Tool figures out how large to make each table in the diagram</t>
  </si>
  <si>
    <t>Tool figures out how to lay out foreign keys in the diagram</t>
  </si>
  <si>
    <t>Figure out how to do translation and scaling in Processing and add Pan/Zoom functionality</t>
  </si>
  <si>
    <t>Add toolbar buttons for zoom in zoom out</t>
  </si>
  <si>
    <t>When mouse moves near edge of viewer, pan in that direction</t>
  </si>
  <si>
    <t>Add toolbar and menubar to window</t>
  </si>
  <si>
    <t>Add open model function and connect to toolbar and menubar</t>
  </si>
  <si>
    <t>Add save diagram function and connect to toolbar and menubar</t>
  </si>
  <si>
    <t>21, 20, 24, 27</t>
  </si>
  <si>
    <t>Refactor diagramming classes to set up for new features</t>
  </si>
  <si>
    <t>Sprint 7</t>
  </si>
  <si>
    <t>Sprint 8</t>
  </si>
  <si>
    <t>using a ScrollPane with scrollbars instead</t>
  </si>
  <si>
    <t>not going to do zoom. It makes the text rendered look awful</t>
  </si>
  <si>
    <t>menubar only</t>
  </si>
  <si>
    <t>This Personal Scrum workbook by John Pruitt is licensed under a Creative Commons Attribution-ShareAlike 3.0 Unported License.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</si>
</sst>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"/>
  </numFmts>
  <fonts count="4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rgb="FFDDDDDD"/>
      <name val="Arial"/>
      <family val="2"/>
    </font>
    <font>
      <sz val="14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40">
    <dxf>
      <alignment horizontal="left" vertical="top" textRotation="0" wrapText="1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7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8 Burndown'!$C$24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8 Burndown'!$B$25:$B$39</c:f>
              <c:numCache>
                <c:formatCode>mmm\ d</c:formatCode>
                <c:ptCount val="15"/>
                <c:pt idx="0">
                  <c:v>40614</c:v>
                </c:pt>
                <c:pt idx="1">
                  <c:v>40615</c:v>
                </c:pt>
                <c:pt idx="2">
                  <c:v>40616</c:v>
                </c:pt>
                <c:pt idx="3">
                  <c:v>40617</c:v>
                </c:pt>
                <c:pt idx="4">
                  <c:v>40618</c:v>
                </c:pt>
                <c:pt idx="5">
                  <c:v>40619</c:v>
                </c:pt>
                <c:pt idx="6">
                  <c:v>40620</c:v>
                </c:pt>
                <c:pt idx="7">
                  <c:v>40621</c:v>
                </c:pt>
                <c:pt idx="8">
                  <c:v>40622</c:v>
                </c:pt>
                <c:pt idx="9">
                  <c:v>40623</c:v>
                </c:pt>
                <c:pt idx="10">
                  <c:v>40624</c:v>
                </c:pt>
                <c:pt idx="11">
                  <c:v>40625</c:v>
                </c:pt>
                <c:pt idx="12">
                  <c:v>40626</c:v>
                </c:pt>
                <c:pt idx="13">
                  <c:v>40627</c:v>
                </c:pt>
                <c:pt idx="14">
                  <c:v>40628</c:v>
                </c:pt>
              </c:numCache>
            </c:numRef>
          </c:cat>
          <c:val>
            <c:numRef>
              <c:f>'Sprint 8 Burndown'!$C$25:$C$39</c:f>
              <c:numCache>
                <c:formatCode>0.00</c:formatCode>
                <c:ptCount val="15"/>
                <c:pt idx="0">
                  <c:v>11.791666666666668</c:v>
                </c:pt>
                <c:pt idx="1">
                  <c:v>10.949404761904763</c:v>
                </c:pt>
                <c:pt idx="2">
                  <c:v>10.107142857142858</c:v>
                </c:pt>
                <c:pt idx="3">
                  <c:v>9.2648809523809526</c:v>
                </c:pt>
                <c:pt idx="4">
                  <c:v>8.4226190476190474</c:v>
                </c:pt>
                <c:pt idx="5">
                  <c:v>7.5803571428571423</c:v>
                </c:pt>
                <c:pt idx="6">
                  <c:v>6.7380952380952372</c:v>
                </c:pt>
                <c:pt idx="7">
                  <c:v>5.8958333333333321</c:v>
                </c:pt>
                <c:pt idx="8">
                  <c:v>5.053571428571427</c:v>
                </c:pt>
                <c:pt idx="9">
                  <c:v>4.2113095238095219</c:v>
                </c:pt>
                <c:pt idx="10">
                  <c:v>3.3690476190476173</c:v>
                </c:pt>
                <c:pt idx="11">
                  <c:v>2.5267857142857126</c:v>
                </c:pt>
                <c:pt idx="12">
                  <c:v>1.684523809523808</c:v>
                </c:pt>
                <c:pt idx="13">
                  <c:v>0.84226190476190321</c:v>
                </c:pt>
                <c:pt idx="14">
                  <c:v>-1.5543122344752192E-15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8 Burndown'!$E$24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cat>
            <c:numRef>
              <c:f>'Sprint 8 Burndown'!$B$25:$B$39</c:f>
              <c:numCache>
                <c:formatCode>mmm\ d</c:formatCode>
                <c:ptCount val="15"/>
                <c:pt idx="0">
                  <c:v>40614</c:v>
                </c:pt>
                <c:pt idx="1">
                  <c:v>40615</c:v>
                </c:pt>
                <c:pt idx="2">
                  <c:v>40616</c:v>
                </c:pt>
                <c:pt idx="3">
                  <c:v>40617</c:v>
                </c:pt>
                <c:pt idx="4">
                  <c:v>40618</c:v>
                </c:pt>
                <c:pt idx="5">
                  <c:v>40619</c:v>
                </c:pt>
                <c:pt idx="6">
                  <c:v>40620</c:v>
                </c:pt>
                <c:pt idx="7">
                  <c:v>40621</c:v>
                </c:pt>
                <c:pt idx="8">
                  <c:v>40622</c:v>
                </c:pt>
                <c:pt idx="9">
                  <c:v>40623</c:v>
                </c:pt>
                <c:pt idx="10">
                  <c:v>40624</c:v>
                </c:pt>
                <c:pt idx="11">
                  <c:v>40625</c:v>
                </c:pt>
                <c:pt idx="12">
                  <c:v>40626</c:v>
                </c:pt>
                <c:pt idx="13">
                  <c:v>40627</c:v>
                </c:pt>
                <c:pt idx="14">
                  <c:v>40628</c:v>
                </c:pt>
              </c:numCache>
            </c:numRef>
          </c:cat>
          <c:val>
            <c:numRef>
              <c:f>'Sprint 8 Burndown'!$E$25:$E$39</c:f>
              <c:numCache>
                <c:formatCode>General</c:formatCode>
                <c:ptCount val="15"/>
                <c:pt idx="0">
                  <c:v>11.791666666666668</c:v>
                </c:pt>
                <c:pt idx="1">
                  <c:v>11.791666666666668</c:v>
                </c:pt>
                <c:pt idx="2">
                  <c:v>11.791666666666668</c:v>
                </c:pt>
                <c:pt idx="3">
                  <c:v>11.791666666666668</c:v>
                </c:pt>
                <c:pt idx="4">
                  <c:v>11.791666666666668</c:v>
                </c:pt>
                <c:pt idx="5">
                  <c:v>11.791666666666668</c:v>
                </c:pt>
                <c:pt idx="6">
                  <c:v>11.791666666666668</c:v>
                </c:pt>
                <c:pt idx="7">
                  <c:v>11.791666666666668</c:v>
                </c:pt>
                <c:pt idx="8">
                  <c:v>6.661666666666668</c:v>
                </c:pt>
                <c:pt idx="9">
                  <c:v>6.661666666666668</c:v>
                </c:pt>
                <c:pt idx="10">
                  <c:v>6.661666666666668</c:v>
                </c:pt>
                <c:pt idx="11">
                  <c:v>6.661666666666668</c:v>
                </c:pt>
                <c:pt idx="12">
                  <c:v>6.661666666666668</c:v>
                </c:pt>
                <c:pt idx="13">
                  <c:v>6.661666666666668</c:v>
                </c:pt>
                <c:pt idx="14">
                  <c:v>-4.6283333333333312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8 Burndown'!$G$24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cat>
            <c:numRef>
              <c:f>'Sprint 8 Burndown'!$B$25:$B$39</c:f>
              <c:numCache>
                <c:formatCode>mmm\ d</c:formatCode>
                <c:ptCount val="15"/>
                <c:pt idx="0">
                  <c:v>40614</c:v>
                </c:pt>
                <c:pt idx="1">
                  <c:v>40615</c:v>
                </c:pt>
                <c:pt idx="2">
                  <c:v>40616</c:v>
                </c:pt>
                <c:pt idx="3">
                  <c:v>40617</c:v>
                </c:pt>
                <c:pt idx="4">
                  <c:v>40618</c:v>
                </c:pt>
                <c:pt idx="5">
                  <c:v>40619</c:v>
                </c:pt>
                <c:pt idx="6">
                  <c:v>40620</c:v>
                </c:pt>
                <c:pt idx="7">
                  <c:v>40621</c:v>
                </c:pt>
                <c:pt idx="8">
                  <c:v>40622</c:v>
                </c:pt>
                <c:pt idx="9">
                  <c:v>40623</c:v>
                </c:pt>
                <c:pt idx="10">
                  <c:v>40624</c:v>
                </c:pt>
                <c:pt idx="11">
                  <c:v>40625</c:v>
                </c:pt>
                <c:pt idx="12">
                  <c:v>40626</c:v>
                </c:pt>
                <c:pt idx="13">
                  <c:v>40627</c:v>
                </c:pt>
                <c:pt idx="14">
                  <c:v>40628</c:v>
                </c:pt>
              </c:numCache>
            </c:numRef>
          </c:cat>
          <c:val>
            <c:numRef>
              <c:f>'Sprint 8 Burndown'!$G$25:$G$39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4.05</c:v>
                </c:pt>
                <c:pt idx="9">
                  <c:v>4.05</c:v>
                </c:pt>
                <c:pt idx="10">
                  <c:v>4.05</c:v>
                </c:pt>
                <c:pt idx="11">
                  <c:v>4.05</c:v>
                </c:pt>
                <c:pt idx="12">
                  <c:v>4.05</c:v>
                </c:pt>
                <c:pt idx="13">
                  <c:v>4.05</c:v>
                </c:pt>
                <c:pt idx="14">
                  <c:v>9.1999999999999993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51808"/>
        <c:axId val="130953600"/>
      </c:lineChart>
      <c:dateAx>
        <c:axId val="130951808"/>
        <c:scaling>
          <c:orientation val="minMax"/>
        </c:scaling>
        <c:delete val="0"/>
        <c:axPos val="b"/>
        <c:majorGridlines/>
        <c:numFmt formatCode="m/d" sourceLinked="0"/>
        <c:majorTickMark val="out"/>
        <c:minorTickMark val="none"/>
        <c:tickLblPos val="nextTo"/>
        <c:crossAx val="130953600"/>
        <c:crosses val="autoZero"/>
        <c:auto val="1"/>
        <c:lblOffset val="100"/>
        <c:baseTimeUnit val="days"/>
      </c:dateAx>
      <c:valAx>
        <c:axId val="1309536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09518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Est. vs.</a:t>
            </a:r>
            <a:r>
              <a:rPr lang="en-US" baseline="0"/>
              <a:t> Act. Hours by Sprint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Retro!$B$1</c:f>
              <c:strCache>
                <c:ptCount val="1"/>
                <c:pt idx="0">
                  <c:v>Est. Hrs.</c:v>
                </c:pt>
              </c:strCache>
            </c:strRef>
          </c:tx>
          <c:invertIfNegative val="0"/>
          <c:cat>
            <c:strRef>
              <c:f>Retro!$A$2:$A$9</c:f>
              <c:strCache>
                <c:ptCount val="8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  <c:pt idx="4">
                  <c:v>Sprint 5</c:v>
                </c:pt>
                <c:pt idx="5">
                  <c:v>Sprint 6</c:v>
                </c:pt>
                <c:pt idx="6">
                  <c:v>Sprint 7</c:v>
                </c:pt>
                <c:pt idx="7">
                  <c:v>Sprint 8</c:v>
                </c:pt>
              </c:strCache>
            </c:strRef>
          </c:cat>
          <c:val>
            <c:numRef>
              <c:f>Retro!$B$2:$B$9</c:f>
              <c:numCache>
                <c:formatCode>0.00</c:formatCode>
                <c:ptCount val="8"/>
                <c:pt idx="0">
                  <c:v>9.5</c:v>
                </c:pt>
                <c:pt idx="1">
                  <c:v>10</c:v>
                </c:pt>
                <c:pt idx="2">
                  <c:v>11.25</c:v>
                </c:pt>
                <c:pt idx="3">
                  <c:v>5.25</c:v>
                </c:pt>
                <c:pt idx="4">
                  <c:v>6.5</c:v>
                </c:pt>
                <c:pt idx="5">
                  <c:v>13</c:v>
                </c:pt>
                <c:pt idx="6">
                  <c:v>11.791666666666668</c:v>
                </c:pt>
                <c:pt idx="7">
                  <c:v>11.79</c:v>
                </c:pt>
              </c:numCache>
            </c:numRef>
          </c:val>
        </c:ser>
        <c:ser>
          <c:idx val="1"/>
          <c:order val="1"/>
          <c:tx>
            <c:strRef>
              <c:f>Retro!$C$1</c:f>
              <c:strCache>
                <c:ptCount val="1"/>
                <c:pt idx="0">
                  <c:v>Act. Hrs.</c:v>
                </c:pt>
              </c:strCache>
            </c:strRef>
          </c:tx>
          <c:invertIfNegative val="0"/>
          <c:cat>
            <c:strRef>
              <c:f>Retro!$A$2:$A$9</c:f>
              <c:strCache>
                <c:ptCount val="8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  <c:pt idx="4">
                  <c:v>Sprint 5</c:v>
                </c:pt>
                <c:pt idx="5">
                  <c:v>Sprint 6</c:v>
                </c:pt>
                <c:pt idx="6">
                  <c:v>Sprint 7</c:v>
                </c:pt>
                <c:pt idx="7">
                  <c:v>Sprint 8</c:v>
                </c:pt>
              </c:strCache>
            </c:strRef>
          </c:cat>
          <c:val>
            <c:numRef>
              <c:f>Retro!$C$2:$C$9</c:f>
              <c:numCache>
                <c:formatCode>0.00</c:formatCode>
                <c:ptCount val="8"/>
                <c:pt idx="0">
                  <c:v>13.25</c:v>
                </c:pt>
                <c:pt idx="1">
                  <c:v>7.5</c:v>
                </c:pt>
                <c:pt idx="2">
                  <c:v>5.25</c:v>
                </c:pt>
                <c:pt idx="3">
                  <c:v>5.5</c:v>
                </c:pt>
                <c:pt idx="4">
                  <c:v>5.25</c:v>
                </c:pt>
                <c:pt idx="5">
                  <c:v>9.75</c:v>
                </c:pt>
                <c:pt idx="6">
                  <c:v>0</c:v>
                </c:pt>
                <c:pt idx="7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95104"/>
        <c:axId val="131296640"/>
      </c:barChart>
      <c:catAx>
        <c:axId val="13129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96640"/>
        <c:crosses val="autoZero"/>
        <c:auto val="1"/>
        <c:lblAlgn val="ctr"/>
        <c:lblOffset val="100"/>
        <c:noMultiLvlLbl val="0"/>
      </c:catAx>
      <c:valAx>
        <c:axId val="131296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129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-sa/3.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297180</xdr:rowOff>
    </xdr:to>
    <xdr:pic>
      <xdr:nvPicPr>
        <xdr:cNvPr id="2" name="Picture 1" descr="Creative Commons Licen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9</xdr:col>
      <xdr:colOff>289560</xdr:colOff>
      <xdr:row>22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0</xdr:row>
      <xdr:rowOff>118110</xdr:rowOff>
    </xdr:from>
    <xdr:to>
      <xdr:col>10</xdr:col>
      <xdr:colOff>601980</xdr:colOff>
      <xdr:row>15</xdr:row>
      <xdr:rowOff>118110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mgmt/releaseplan-2011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"/>
      <sheetName val="Product Backlog"/>
      <sheetName val="Release Plan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ProductBacklog" displayName="ProductBacklog" ref="A1:H30" totalsRowCount="1" headerRowDxfId="39" dataDxfId="38">
  <autoFilter ref="A1:H29"/>
  <sortState ref="A2:H29">
    <sortCondition ref="H2:H20"/>
    <sortCondition ref="D2:D20"/>
    <sortCondition ref="G2:G20"/>
  </sortState>
  <tableColumns count="8">
    <tableColumn id="1" name="Id" totalsRowFunction="custom" dataDxfId="37" totalsRowDxfId="36">
      <totalsRowFormula>MAX(ProductBacklog[Id])</totalsRowFormula>
    </tableColumn>
    <tableColumn id="4" name="Feature" dataDxfId="35" totalsRowDxfId="34"/>
    <tableColumn id="7" name="Business Value/Justification" dataDxfId="33" totalsRowDxfId="32"/>
    <tableColumn id="5" name="Priority" dataDxfId="31" totalsRowDxfId="30"/>
    <tableColumn id="6" name="Story Points" totalsRowFunction="custom" dataDxfId="29" totalsRowDxfId="28">
      <totalsRowFormula>SUM(ProductBacklog[Story Points])</totalsRowFormula>
    </tableColumn>
    <tableColumn id="2" name="Release #" dataDxfId="27" totalsRowDxfId="26"/>
    <tableColumn id="3" name="Sprint #" dataDxfId="25" totalsRowDxfId="24"/>
    <tableColumn id="8" name="Done?" dataDxfId="23" totalsRow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:J15" totalsRowCount="1" headerRowDxfId="21" dataDxfId="20">
  <autoFilter ref="A1:J14"/>
  <tableColumns count="10">
    <tableColumn id="1" name="Task Id" dataDxfId="19" totalsRowDxfId="9"/>
    <tableColumn id="2" name="User Story Id" dataDxfId="18" totalsRowDxfId="8"/>
    <tableColumn id="3" name="Task Description" dataDxfId="17" totalsRowDxfId="7"/>
    <tableColumn id="10" name="Optimistic" totalsRowFunction="sum" dataDxfId="16" totalsRowDxfId="6"/>
    <tableColumn id="9" name="Most Likely" totalsRowFunction="sum" dataDxfId="15" totalsRowDxfId="5"/>
    <tableColumn id="8" name="Pessimistic" totalsRowFunction="sum" dataDxfId="14" totalsRowDxfId="4"/>
    <tableColumn id="4" name="Estimate" totalsRowFunction="custom" dataDxfId="13" totalsRowDxfId="3">
      <calculatedColumnFormula>(Table24[[#This Row],[Optimistic]]+4*Table24[[#This Row],[Most Likely]]+Table24[[#This Row],[Pessimistic]])/6</calculatedColumnFormula>
      <totalsRowFormula>SUM(Table24[Estimate])</totalsRowFormula>
    </tableColumn>
    <tableColumn id="5" name="Actual" totalsRowFunction="custom" dataDxfId="12" totalsRowDxfId="2">
      <totalsRowFormula>SUM(Table24[Actual])</totalsRowFormula>
    </tableColumn>
    <tableColumn id="6" name="Date Done" dataDxfId="11" totalsRowDxfId="1"/>
    <tableColumn id="7" name="Note" dataDxfId="1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"/>
    </sheetView>
  </sheetViews>
  <sheetFormatPr defaultRowHeight="14.4" x14ac:dyDescent="0.3"/>
  <cols>
    <col min="1" max="1" width="51" customWidth="1"/>
  </cols>
  <sheetData>
    <row r="1" spans="1:1" ht="28.2" customHeight="1" x14ac:dyDescent="0.3">
      <c r="A1" s="22"/>
    </row>
    <row r="2" spans="1:1" ht="90" x14ac:dyDescent="0.3">
      <c r="A2" s="23" t="s">
        <v>116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85" zoomScaleNormal="85" workbookViewId="0">
      <selection activeCell="K8" sqref="K8"/>
    </sheetView>
  </sheetViews>
  <sheetFormatPr defaultRowHeight="14.4" x14ac:dyDescent="0.3"/>
  <cols>
    <col min="1" max="1" width="4.88671875" style="2" bestFit="1" customWidth="1"/>
    <col min="2" max="2" width="38.77734375" style="1" customWidth="1"/>
    <col min="3" max="3" width="38.33203125" style="1" bestFit="1" customWidth="1"/>
    <col min="4" max="4" width="9.33203125" bestFit="1" customWidth="1"/>
    <col min="5" max="5" width="8.44140625" style="2" bestFit="1" customWidth="1"/>
    <col min="6" max="6" width="9.5546875" style="2" bestFit="1" customWidth="1"/>
    <col min="7" max="7" width="9.6640625" style="2" bestFit="1" customWidth="1"/>
    <col min="8" max="8" width="8.5546875" bestFit="1" customWidth="1"/>
    <col min="10" max="10" width="13.88671875" style="2" customWidth="1"/>
  </cols>
  <sheetData>
    <row r="1" spans="1:10" s="1" customFormat="1" ht="30.6" customHeight="1" x14ac:dyDescent="0.3">
      <c r="A1" s="4" t="s">
        <v>4</v>
      </c>
      <c r="B1" s="1" t="s">
        <v>22</v>
      </c>
      <c r="C1" s="1" t="s">
        <v>93</v>
      </c>
      <c r="D1" s="4" t="s">
        <v>2</v>
      </c>
      <c r="E1" s="4" t="s">
        <v>3</v>
      </c>
      <c r="F1" s="4" t="s">
        <v>0</v>
      </c>
      <c r="G1" s="4" t="s">
        <v>1</v>
      </c>
      <c r="H1" s="4" t="s">
        <v>48</v>
      </c>
    </row>
    <row r="2" spans="1:10" s="1" customFormat="1" ht="43.2" x14ac:dyDescent="0.3">
      <c r="A2" s="2">
        <v>20</v>
      </c>
      <c r="B2" s="4" t="s">
        <v>76</v>
      </c>
      <c r="C2" s="1" t="s">
        <v>78</v>
      </c>
      <c r="D2" s="2">
        <v>1</v>
      </c>
      <c r="E2" s="2">
        <v>5</v>
      </c>
      <c r="F2" s="17">
        <v>2</v>
      </c>
      <c r="G2" s="17">
        <v>8</v>
      </c>
      <c r="H2" s="4" t="s">
        <v>50</v>
      </c>
    </row>
    <row r="3" spans="1:10" s="1" customFormat="1" ht="28.8" x14ac:dyDescent="0.3">
      <c r="A3" s="2">
        <v>21</v>
      </c>
      <c r="B3" s="4" t="s">
        <v>77</v>
      </c>
      <c r="C3" s="1" t="s">
        <v>79</v>
      </c>
      <c r="D3" s="2">
        <v>1</v>
      </c>
      <c r="E3" s="2">
        <v>2</v>
      </c>
      <c r="F3" s="17">
        <v>2</v>
      </c>
      <c r="G3" s="17">
        <v>8</v>
      </c>
      <c r="H3" s="4" t="s">
        <v>50</v>
      </c>
    </row>
    <row r="4" spans="1:10" s="1" customFormat="1" ht="43.2" x14ac:dyDescent="0.3">
      <c r="A4" s="2">
        <v>24</v>
      </c>
      <c r="B4" s="4" t="s">
        <v>82</v>
      </c>
      <c r="C4" s="1" t="s">
        <v>89</v>
      </c>
      <c r="D4" s="2">
        <v>1</v>
      </c>
      <c r="E4" s="2">
        <v>3</v>
      </c>
      <c r="F4" s="17">
        <v>2</v>
      </c>
      <c r="G4" s="17">
        <v>8</v>
      </c>
      <c r="H4" s="4" t="s">
        <v>50</v>
      </c>
    </row>
    <row r="5" spans="1:10" s="1" customFormat="1" ht="28.8" x14ac:dyDescent="0.3">
      <c r="A5" s="2">
        <v>27</v>
      </c>
      <c r="B5" s="4" t="s">
        <v>85</v>
      </c>
      <c r="C5" s="1" t="s">
        <v>86</v>
      </c>
      <c r="D5" s="2">
        <v>1</v>
      </c>
      <c r="E5" s="2">
        <v>5</v>
      </c>
      <c r="F5" s="2">
        <v>2</v>
      </c>
      <c r="G5" s="17">
        <v>8</v>
      </c>
      <c r="H5" s="12" t="s">
        <v>50</v>
      </c>
    </row>
    <row r="6" spans="1:10" s="1" customFormat="1" ht="28.8" x14ac:dyDescent="0.3">
      <c r="A6" s="2">
        <v>22</v>
      </c>
      <c r="B6" s="4" t="s">
        <v>80</v>
      </c>
      <c r="C6" s="1" t="s">
        <v>90</v>
      </c>
      <c r="D6" s="2">
        <v>2</v>
      </c>
      <c r="E6" s="2">
        <v>3</v>
      </c>
      <c r="F6" s="17">
        <v>2</v>
      </c>
      <c r="G6" s="17">
        <v>9</v>
      </c>
      <c r="H6" s="4" t="s">
        <v>50</v>
      </c>
    </row>
    <row r="7" spans="1:10" s="1" customFormat="1" ht="28.8" x14ac:dyDescent="0.3">
      <c r="A7" s="2">
        <v>25</v>
      </c>
      <c r="B7" s="4" t="s">
        <v>83</v>
      </c>
      <c r="C7" s="1" t="s">
        <v>91</v>
      </c>
      <c r="D7" s="2">
        <v>2</v>
      </c>
      <c r="E7" s="2">
        <v>2</v>
      </c>
      <c r="F7" s="2">
        <v>2</v>
      </c>
      <c r="G7" s="17">
        <v>9</v>
      </c>
      <c r="H7" s="12" t="s">
        <v>50</v>
      </c>
    </row>
    <row r="8" spans="1:10" s="1" customFormat="1" ht="43.2" x14ac:dyDescent="0.3">
      <c r="A8" s="2">
        <v>23</v>
      </c>
      <c r="B8" s="4" t="s">
        <v>81</v>
      </c>
      <c r="C8" s="1" t="s">
        <v>92</v>
      </c>
      <c r="D8" s="2">
        <v>3</v>
      </c>
      <c r="E8" s="2">
        <v>5</v>
      </c>
      <c r="F8" s="17">
        <v>2</v>
      </c>
      <c r="G8" s="17">
        <v>9</v>
      </c>
      <c r="H8" s="4" t="s">
        <v>50</v>
      </c>
    </row>
    <row r="9" spans="1:10" s="1" customFormat="1" ht="28.8" x14ac:dyDescent="0.3">
      <c r="A9" s="2">
        <v>26</v>
      </c>
      <c r="B9" s="4" t="s">
        <v>84</v>
      </c>
      <c r="C9" s="1" t="s">
        <v>94</v>
      </c>
      <c r="D9" s="2">
        <v>3</v>
      </c>
      <c r="E9" s="2">
        <v>2</v>
      </c>
      <c r="F9" s="2">
        <v>2</v>
      </c>
      <c r="G9" s="17">
        <v>9</v>
      </c>
      <c r="H9" s="12" t="s">
        <v>50</v>
      </c>
    </row>
    <row r="10" spans="1:10" s="1" customFormat="1" ht="28.8" x14ac:dyDescent="0.3">
      <c r="A10" s="2">
        <v>29</v>
      </c>
      <c r="B10" s="4" t="s">
        <v>95</v>
      </c>
      <c r="C10" s="1" t="s">
        <v>96</v>
      </c>
      <c r="D10" s="2">
        <v>4</v>
      </c>
      <c r="E10" s="2">
        <v>5</v>
      </c>
      <c r="F10" s="2">
        <v>2</v>
      </c>
      <c r="G10" s="17">
        <v>9</v>
      </c>
      <c r="H10" s="12" t="s">
        <v>50</v>
      </c>
    </row>
    <row r="11" spans="1:10" s="1" customFormat="1" ht="43.2" x14ac:dyDescent="0.3">
      <c r="A11" s="2">
        <v>28</v>
      </c>
      <c r="B11" s="4" t="s">
        <v>87</v>
      </c>
      <c r="C11" s="1" t="s">
        <v>88</v>
      </c>
      <c r="D11" s="2">
        <v>4</v>
      </c>
      <c r="E11" s="2">
        <v>5</v>
      </c>
      <c r="F11" s="2">
        <v>2</v>
      </c>
      <c r="G11" s="2">
        <v>10</v>
      </c>
      <c r="H11" s="12" t="s">
        <v>50</v>
      </c>
    </row>
    <row r="12" spans="1:10" ht="57.6" x14ac:dyDescent="0.3">
      <c r="A12" s="2">
        <v>13</v>
      </c>
      <c r="B12" s="1" t="s">
        <v>12</v>
      </c>
      <c r="C12" s="1" t="s">
        <v>39</v>
      </c>
      <c r="D12" s="2">
        <v>4</v>
      </c>
      <c r="E12" s="2">
        <v>5</v>
      </c>
      <c r="F12" s="2">
        <v>2</v>
      </c>
      <c r="G12" s="2">
        <v>10</v>
      </c>
      <c r="H12" s="12" t="s">
        <v>50</v>
      </c>
      <c r="J12"/>
    </row>
    <row r="13" spans="1:10" ht="57.6" x14ac:dyDescent="0.3">
      <c r="A13" s="2">
        <v>6</v>
      </c>
      <c r="B13" s="1" t="s">
        <v>9</v>
      </c>
      <c r="C13" s="1" t="s">
        <v>35</v>
      </c>
      <c r="D13" s="2">
        <v>5</v>
      </c>
      <c r="E13" s="2">
        <v>8</v>
      </c>
      <c r="F13" s="2">
        <v>2</v>
      </c>
      <c r="G13" s="2">
        <v>10</v>
      </c>
      <c r="H13" s="12" t="s">
        <v>50</v>
      </c>
      <c r="J13"/>
    </row>
    <row r="14" spans="1:10" ht="43.2" x14ac:dyDescent="0.3">
      <c r="A14" s="2">
        <v>17</v>
      </c>
      <c r="B14" s="4" t="s">
        <v>58</v>
      </c>
      <c r="C14" s="1" t="s">
        <v>59</v>
      </c>
      <c r="D14" s="2">
        <v>5</v>
      </c>
      <c r="E14" s="2">
        <v>5</v>
      </c>
      <c r="F14" s="2">
        <v>2</v>
      </c>
      <c r="G14" s="2">
        <v>11</v>
      </c>
      <c r="H14" s="12" t="s">
        <v>50</v>
      </c>
      <c r="J14"/>
    </row>
    <row r="15" spans="1:10" ht="86.4" x14ac:dyDescent="0.3">
      <c r="A15" s="2">
        <v>14</v>
      </c>
      <c r="B15" s="1" t="s">
        <v>13</v>
      </c>
      <c r="C15" s="1" t="s">
        <v>39</v>
      </c>
      <c r="D15" s="2">
        <v>6</v>
      </c>
      <c r="E15" s="2">
        <v>34</v>
      </c>
      <c r="F15" s="2">
        <v>2</v>
      </c>
      <c r="G15" s="2">
        <v>11</v>
      </c>
      <c r="H15" s="12" t="s">
        <v>50</v>
      </c>
      <c r="J15" s="3"/>
    </row>
    <row r="16" spans="1:10" ht="86.4" x14ac:dyDescent="0.3">
      <c r="A16" s="2">
        <v>3</v>
      </c>
      <c r="B16" s="18" t="s">
        <v>7</v>
      </c>
      <c r="C16" s="18" t="s">
        <v>33</v>
      </c>
      <c r="D16" s="19">
        <v>6</v>
      </c>
      <c r="E16" s="19">
        <v>3</v>
      </c>
      <c r="F16" s="19">
        <v>2</v>
      </c>
      <c r="G16" s="19"/>
      <c r="H16" s="20" t="s">
        <v>50</v>
      </c>
      <c r="J16"/>
    </row>
    <row r="17" spans="1:10" ht="43.2" x14ac:dyDescent="0.3">
      <c r="A17" s="2">
        <v>9</v>
      </c>
      <c r="B17" s="18" t="s">
        <v>28</v>
      </c>
      <c r="C17" s="18" t="s">
        <v>29</v>
      </c>
      <c r="D17" s="19">
        <v>6</v>
      </c>
      <c r="E17" s="19">
        <v>2</v>
      </c>
      <c r="F17" s="19">
        <v>2</v>
      </c>
      <c r="G17" s="19"/>
      <c r="H17" s="20" t="s">
        <v>50</v>
      </c>
      <c r="J17"/>
    </row>
    <row r="18" spans="1:10" ht="57.6" x14ac:dyDescent="0.3">
      <c r="A18" s="2">
        <v>4</v>
      </c>
      <c r="B18" s="21" t="s">
        <v>10</v>
      </c>
      <c r="C18" s="21" t="s">
        <v>32</v>
      </c>
      <c r="D18" s="19">
        <v>6</v>
      </c>
      <c r="E18" s="19">
        <v>1</v>
      </c>
      <c r="F18" s="19">
        <v>2</v>
      </c>
      <c r="G18" s="19"/>
      <c r="H18" s="20" t="s">
        <v>50</v>
      </c>
      <c r="J18"/>
    </row>
    <row r="19" spans="1:10" ht="28.8" x14ac:dyDescent="0.3">
      <c r="A19" s="13">
        <v>1</v>
      </c>
      <c r="B19" s="14" t="s">
        <v>5</v>
      </c>
      <c r="C19" s="14" t="s">
        <v>23</v>
      </c>
      <c r="D19" s="13" t="s">
        <v>60</v>
      </c>
      <c r="E19" s="13">
        <v>5</v>
      </c>
      <c r="F19" s="13">
        <v>1</v>
      </c>
      <c r="G19" s="13">
        <v>1</v>
      </c>
      <c r="H19" s="12" t="s">
        <v>49</v>
      </c>
      <c r="J19"/>
    </row>
    <row r="20" spans="1:10" ht="72" x14ac:dyDescent="0.3">
      <c r="A20" s="13">
        <v>15</v>
      </c>
      <c r="B20" s="14" t="s">
        <v>14</v>
      </c>
      <c r="C20" s="14" t="s">
        <v>24</v>
      </c>
      <c r="D20" s="13" t="s">
        <v>60</v>
      </c>
      <c r="E20" s="13">
        <v>1</v>
      </c>
      <c r="F20" s="13">
        <v>1</v>
      </c>
      <c r="G20" s="13">
        <v>1</v>
      </c>
      <c r="H20" s="12" t="s">
        <v>49</v>
      </c>
      <c r="J20"/>
    </row>
    <row r="21" spans="1:10" ht="43.2" x14ac:dyDescent="0.3">
      <c r="A21" s="2">
        <v>7</v>
      </c>
      <c r="B21" s="1" t="s">
        <v>26</v>
      </c>
      <c r="C21" s="1" t="s">
        <v>27</v>
      </c>
      <c r="D21" s="2" t="s">
        <v>60</v>
      </c>
      <c r="E21" s="2">
        <v>2</v>
      </c>
      <c r="F21" s="2">
        <v>1</v>
      </c>
      <c r="G21" s="2">
        <v>2</v>
      </c>
      <c r="H21" s="12" t="s">
        <v>49</v>
      </c>
      <c r="J21"/>
    </row>
    <row r="22" spans="1:10" ht="57.6" x14ac:dyDescent="0.3">
      <c r="A22" s="2">
        <v>16</v>
      </c>
      <c r="B22" s="4" t="s">
        <v>42</v>
      </c>
      <c r="C22" s="1" t="s">
        <v>43</v>
      </c>
      <c r="D22" s="2" t="s">
        <v>60</v>
      </c>
      <c r="E22" s="2">
        <v>3</v>
      </c>
      <c r="F22" s="2">
        <v>1</v>
      </c>
      <c r="G22" s="2">
        <v>2</v>
      </c>
      <c r="H22" s="12" t="s">
        <v>49</v>
      </c>
      <c r="J22"/>
    </row>
    <row r="23" spans="1:10" ht="72" x14ac:dyDescent="0.3">
      <c r="A23" s="2">
        <v>10</v>
      </c>
      <c r="B23" s="1" t="s">
        <v>11</v>
      </c>
      <c r="C23" s="1" t="s">
        <v>25</v>
      </c>
      <c r="D23" s="2" t="s">
        <v>60</v>
      </c>
      <c r="E23" s="2">
        <v>3</v>
      </c>
      <c r="F23" s="2">
        <v>1</v>
      </c>
      <c r="G23" s="2">
        <v>2</v>
      </c>
      <c r="H23" s="12" t="s">
        <v>49</v>
      </c>
      <c r="J23"/>
    </row>
    <row r="24" spans="1:10" ht="43.2" x14ac:dyDescent="0.3">
      <c r="A24" s="2">
        <v>2</v>
      </c>
      <c r="B24" s="1" t="s">
        <v>6</v>
      </c>
      <c r="C24" s="1" t="s">
        <v>30</v>
      </c>
      <c r="D24" s="2" t="s">
        <v>60</v>
      </c>
      <c r="E24" s="2">
        <v>1</v>
      </c>
      <c r="F24" s="2">
        <v>1</v>
      </c>
      <c r="G24" s="2">
        <v>3</v>
      </c>
      <c r="H24" s="12" t="s">
        <v>49</v>
      </c>
      <c r="J24"/>
    </row>
    <row r="25" spans="1:10" ht="43.2" x14ac:dyDescent="0.3">
      <c r="A25" s="2">
        <v>8</v>
      </c>
      <c r="B25" s="1" t="s">
        <v>31</v>
      </c>
      <c r="C25" s="1" t="s">
        <v>27</v>
      </c>
      <c r="D25" s="2" t="s">
        <v>60</v>
      </c>
      <c r="E25" s="2">
        <v>0</v>
      </c>
      <c r="F25" s="2">
        <v>1</v>
      </c>
      <c r="G25" s="2">
        <v>3</v>
      </c>
      <c r="H25" s="12" t="s">
        <v>49</v>
      </c>
      <c r="J25"/>
    </row>
    <row r="26" spans="1:10" ht="43.2" x14ac:dyDescent="0.3">
      <c r="A26" s="2">
        <v>5</v>
      </c>
      <c r="B26" s="1" t="s">
        <v>8</v>
      </c>
      <c r="C26" s="1" t="s">
        <v>34</v>
      </c>
      <c r="D26" s="2" t="s">
        <v>60</v>
      </c>
      <c r="E26" s="2">
        <v>3</v>
      </c>
      <c r="F26" s="2">
        <v>1</v>
      </c>
      <c r="G26" s="2">
        <v>5</v>
      </c>
      <c r="H26" s="12" t="s">
        <v>49</v>
      </c>
      <c r="J26"/>
    </row>
    <row r="27" spans="1:10" x14ac:dyDescent="0.3">
      <c r="A27" s="2">
        <v>18</v>
      </c>
      <c r="B27" s="4" t="s">
        <v>69</v>
      </c>
      <c r="C27" s="1" t="s">
        <v>70</v>
      </c>
      <c r="D27" s="2" t="s">
        <v>60</v>
      </c>
      <c r="E27" s="2">
        <v>2</v>
      </c>
      <c r="F27" s="2">
        <v>1</v>
      </c>
      <c r="G27" s="2">
        <v>5</v>
      </c>
      <c r="H27" s="12" t="s">
        <v>49</v>
      </c>
      <c r="J27"/>
    </row>
    <row r="28" spans="1:10" ht="28.8" x14ac:dyDescent="0.3">
      <c r="A28" s="2">
        <v>19</v>
      </c>
      <c r="B28" s="4" t="s">
        <v>74</v>
      </c>
      <c r="C28" s="1" t="s">
        <v>36</v>
      </c>
      <c r="D28" s="2" t="s">
        <v>60</v>
      </c>
      <c r="E28" s="2">
        <v>5</v>
      </c>
      <c r="F28" s="2">
        <v>2</v>
      </c>
      <c r="G28" s="2">
        <v>6</v>
      </c>
      <c r="H28" s="12" t="s">
        <v>49</v>
      </c>
      <c r="J28"/>
    </row>
    <row r="29" spans="1:10" ht="28.8" x14ac:dyDescent="0.3">
      <c r="A29" s="2">
        <v>12</v>
      </c>
      <c r="B29" s="1" t="s">
        <v>37</v>
      </c>
      <c r="C29" s="1" t="s">
        <v>38</v>
      </c>
      <c r="D29" s="2" t="s">
        <v>60</v>
      </c>
      <c r="E29" s="2">
        <v>5</v>
      </c>
      <c r="F29" s="2">
        <v>2</v>
      </c>
      <c r="G29" s="2">
        <v>6</v>
      </c>
      <c r="H29" s="12" t="s">
        <v>49</v>
      </c>
      <c r="J29"/>
    </row>
    <row r="30" spans="1:10" x14ac:dyDescent="0.3">
      <c r="A30" s="2">
        <f>MAX(ProductBacklog[Id])</f>
        <v>29</v>
      </c>
      <c r="B30" s="4"/>
      <c r="D30" s="2"/>
      <c r="E30" s="2">
        <f>SUM(ProductBacklog[Story Points])</f>
        <v>125</v>
      </c>
      <c r="H30" s="12"/>
      <c r="J30"/>
    </row>
    <row r="31" spans="1:10" x14ac:dyDescent="0.3">
      <c r="D31" s="2"/>
      <c r="J31"/>
    </row>
    <row r="32" spans="1:10" x14ac:dyDescent="0.3">
      <c r="D32" s="2"/>
      <c r="J32"/>
    </row>
    <row r="33" spans="4:10" x14ac:dyDescent="0.3">
      <c r="D33" s="2"/>
      <c r="J33"/>
    </row>
    <row r="34" spans="4:10" x14ac:dyDescent="0.3">
      <c r="D34" s="2"/>
      <c r="J34"/>
    </row>
    <row r="35" spans="4:10" x14ac:dyDescent="0.3">
      <c r="D35" s="2"/>
      <c r="J35"/>
    </row>
  </sheetData>
  <conditionalFormatting sqref="D2:D29">
    <cfRule type="iconSet" priority="14">
      <iconSet>
        <cfvo type="percent" val="0"/>
        <cfvo type="percent" val="33"/>
        <cfvo type="percent" val="67"/>
      </iconSet>
    </cfRule>
  </conditionalFormatting>
  <conditionalFormatting sqref="E2:E2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{EDA11336-ABFB-494C-A18E-2DB965D5492E}</x14:id>
        </ext>
      </extLst>
    </cfRule>
  </conditionalFormatting>
  <pageMargins left="0.7" right="0.7" top="0.75" bottom="0.75" header="0.3" footer="0.3"/>
  <pageSetup scale="77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A11336-ABFB-494C-A18E-2DB965D54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8" activeCellId="1" sqref="G10:G14 G2:G8"/>
    </sheetView>
  </sheetViews>
  <sheetFormatPr defaultRowHeight="14.4" x14ac:dyDescent="0.3"/>
  <cols>
    <col min="1" max="2" width="11.5546875" customWidth="1"/>
    <col min="3" max="3" width="36.5546875" style="7" customWidth="1"/>
    <col min="4" max="6" width="11.5546875" style="7" customWidth="1"/>
    <col min="7" max="8" width="11.5546875" customWidth="1"/>
    <col min="9" max="9" width="12.5546875" style="10" customWidth="1"/>
    <col min="10" max="10" width="23.77734375" style="7" bestFit="1" customWidth="1"/>
  </cols>
  <sheetData>
    <row r="1" spans="1:10" s="7" customFormat="1" ht="27" customHeight="1" x14ac:dyDescent="0.3">
      <c r="A1" s="5" t="s">
        <v>15</v>
      </c>
      <c r="B1" s="5" t="s">
        <v>16</v>
      </c>
      <c r="C1" s="5" t="s">
        <v>17</v>
      </c>
      <c r="D1" s="5" t="s">
        <v>71</v>
      </c>
      <c r="E1" s="5" t="s">
        <v>73</v>
      </c>
      <c r="F1" s="5" t="s">
        <v>72</v>
      </c>
      <c r="G1" s="5" t="s">
        <v>18</v>
      </c>
      <c r="H1" s="5" t="s">
        <v>19</v>
      </c>
      <c r="I1" s="6" t="s">
        <v>20</v>
      </c>
      <c r="J1" s="5" t="s">
        <v>44</v>
      </c>
    </row>
    <row r="2" spans="1:10" ht="28.8" x14ac:dyDescent="0.3">
      <c r="A2" s="8">
        <v>1</v>
      </c>
      <c r="B2" s="2">
        <v>21</v>
      </c>
      <c r="C2" s="1" t="s">
        <v>97</v>
      </c>
      <c r="D2" s="8">
        <v>0.25</v>
      </c>
      <c r="E2" s="8">
        <v>0.5</v>
      </c>
      <c r="F2" s="8">
        <v>0.75</v>
      </c>
      <c r="G2" s="16">
        <f>(Table24[[#This Row],[Optimistic]]+4*Table24[[#This Row],[Most Likely]]+Table24[[#This Row],[Pessimistic]])/6</f>
        <v>0.5</v>
      </c>
      <c r="H2" s="8">
        <v>0.1</v>
      </c>
      <c r="I2" s="9">
        <v>40622</v>
      </c>
      <c r="J2" s="1"/>
    </row>
    <row r="3" spans="1:10" ht="28.8" x14ac:dyDescent="0.3">
      <c r="A3" s="8">
        <v>2</v>
      </c>
      <c r="B3" s="2">
        <v>21</v>
      </c>
      <c r="C3" s="1" t="s">
        <v>98</v>
      </c>
      <c r="D3" s="8">
        <v>0.25</v>
      </c>
      <c r="E3" s="8">
        <v>0.5</v>
      </c>
      <c r="F3" s="8">
        <v>0.5</v>
      </c>
      <c r="G3" s="16">
        <f>(Table24[[#This Row],[Optimistic]]+4*Table24[[#This Row],[Most Likely]]+Table24[[#This Row],[Pessimistic]])/6</f>
        <v>0.45833333333333331</v>
      </c>
      <c r="H3" s="8">
        <v>0.1</v>
      </c>
      <c r="I3" s="9">
        <v>40622</v>
      </c>
      <c r="J3" s="1"/>
    </row>
    <row r="4" spans="1:10" ht="28.8" x14ac:dyDescent="0.3">
      <c r="A4" s="8">
        <v>3</v>
      </c>
      <c r="B4" s="2">
        <v>21</v>
      </c>
      <c r="C4" s="1" t="s">
        <v>99</v>
      </c>
      <c r="D4" s="8">
        <v>0.25</v>
      </c>
      <c r="E4" s="8">
        <v>0.5</v>
      </c>
      <c r="F4" s="8">
        <v>0.5</v>
      </c>
      <c r="G4" s="16">
        <f>(Table24[[#This Row],[Optimistic]]+4*Table24[[#This Row],[Most Likely]]+Table24[[#This Row],[Pessimistic]])/6</f>
        <v>0.45833333333333331</v>
      </c>
      <c r="H4" s="8">
        <v>0.1</v>
      </c>
      <c r="I4" s="9">
        <v>40622</v>
      </c>
      <c r="J4" s="1"/>
    </row>
    <row r="5" spans="1:10" ht="28.8" x14ac:dyDescent="0.3">
      <c r="A5" s="8">
        <v>4</v>
      </c>
      <c r="B5" s="2">
        <v>20</v>
      </c>
      <c r="C5" s="1" t="s">
        <v>100</v>
      </c>
      <c r="D5" s="8">
        <v>0.25</v>
      </c>
      <c r="E5" s="8">
        <v>0.75</v>
      </c>
      <c r="F5" s="8">
        <v>1.5</v>
      </c>
      <c r="G5" s="16">
        <f>(Table24[[#This Row],[Optimistic]]+4*Table24[[#This Row],[Most Likely]]+Table24[[#This Row],[Pessimistic]])/6</f>
        <v>0.79166666666666663</v>
      </c>
      <c r="H5" s="8">
        <v>0.15</v>
      </c>
      <c r="I5" s="9">
        <v>40628</v>
      </c>
      <c r="J5" s="1"/>
    </row>
    <row r="6" spans="1:10" ht="28.8" x14ac:dyDescent="0.3">
      <c r="A6" s="8">
        <v>5</v>
      </c>
      <c r="B6" s="2">
        <v>20</v>
      </c>
      <c r="C6" s="1" t="s">
        <v>101</v>
      </c>
      <c r="D6" s="8">
        <v>1</v>
      </c>
      <c r="E6" s="8">
        <v>1.5</v>
      </c>
      <c r="F6" s="8">
        <v>2</v>
      </c>
      <c r="G6" s="16">
        <f>(Table24[[#This Row],[Optimistic]]+4*Table24[[#This Row],[Most Likely]]+Table24[[#This Row],[Pessimistic]])/6</f>
        <v>1.5</v>
      </c>
      <c r="H6" s="8">
        <v>1</v>
      </c>
      <c r="I6" s="9">
        <v>40628</v>
      </c>
      <c r="J6" s="1"/>
    </row>
    <row r="7" spans="1:10" ht="28.8" x14ac:dyDescent="0.3">
      <c r="A7" s="8">
        <v>6</v>
      </c>
      <c r="B7" s="2">
        <v>20</v>
      </c>
      <c r="C7" s="1" t="s">
        <v>102</v>
      </c>
      <c r="D7" s="8">
        <v>2</v>
      </c>
      <c r="E7" s="8">
        <v>2.5</v>
      </c>
      <c r="F7" s="8">
        <v>4</v>
      </c>
      <c r="G7" s="16">
        <f>(Table24[[#This Row],[Optimistic]]+4*Table24[[#This Row],[Most Likely]]+Table24[[#This Row],[Pessimistic]])/6</f>
        <v>2.6666666666666665</v>
      </c>
      <c r="H7" s="8">
        <v>1</v>
      </c>
      <c r="I7" s="9">
        <v>40628</v>
      </c>
      <c r="J7" s="1"/>
    </row>
    <row r="8" spans="1:10" ht="43.2" x14ac:dyDescent="0.3">
      <c r="A8" s="8">
        <v>7</v>
      </c>
      <c r="B8" s="2">
        <v>27</v>
      </c>
      <c r="C8" s="1" t="s">
        <v>103</v>
      </c>
      <c r="D8" s="8">
        <v>0.25</v>
      </c>
      <c r="E8" s="8">
        <v>0.5</v>
      </c>
      <c r="F8" s="8">
        <v>1.25</v>
      </c>
      <c r="G8" s="16">
        <f>(Table24[[#This Row],[Optimistic]]+4*Table24[[#This Row],[Most Likely]]+Table24[[#This Row],[Pessimistic]])/6</f>
        <v>0.58333333333333337</v>
      </c>
      <c r="H8" s="8">
        <v>1</v>
      </c>
      <c r="I8" s="9">
        <v>40622</v>
      </c>
      <c r="J8" s="1" t="s">
        <v>114</v>
      </c>
    </row>
    <row r="9" spans="1:10" x14ac:dyDescent="0.3">
      <c r="A9" s="8">
        <v>8</v>
      </c>
      <c r="B9" s="2">
        <v>27</v>
      </c>
      <c r="C9" s="1" t="s">
        <v>104</v>
      </c>
      <c r="D9" s="8">
        <v>0.25</v>
      </c>
      <c r="E9" s="8">
        <v>0.5</v>
      </c>
      <c r="F9" s="8">
        <v>0.75</v>
      </c>
      <c r="G9" s="16">
        <f>(Table24[[#This Row],[Optimistic]]+4*Table24[[#This Row],[Most Likely]]+Table24[[#This Row],[Pessimistic]])/6</f>
        <v>0.5</v>
      </c>
      <c r="H9" s="8" t="s">
        <v>60</v>
      </c>
      <c r="I9" s="9"/>
      <c r="J9" s="1"/>
    </row>
    <row r="10" spans="1:10" ht="28.8" x14ac:dyDescent="0.3">
      <c r="A10" s="8">
        <v>9</v>
      </c>
      <c r="B10" s="2">
        <v>27</v>
      </c>
      <c r="C10" s="1" t="s">
        <v>105</v>
      </c>
      <c r="D10" s="8">
        <v>0.25</v>
      </c>
      <c r="E10" s="8">
        <v>0.75</v>
      </c>
      <c r="F10" s="8">
        <v>1</v>
      </c>
      <c r="G10" s="16">
        <f>(Table24[[#This Row],[Optimistic]]+4*Table24[[#This Row],[Most Likely]]+Table24[[#This Row],[Pessimistic]])/6</f>
        <v>0.70833333333333337</v>
      </c>
      <c r="H10" s="8">
        <v>1</v>
      </c>
      <c r="I10" s="9">
        <v>40622</v>
      </c>
      <c r="J10" s="1" t="s">
        <v>113</v>
      </c>
    </row>
    <row r="11" spans="1:10" x14ac:dyDescent="0.3">
      <c r="A11" s="8">
        <v>10</v>
      </c>
      <c r="B11" s="2">
        <v>24</v>
      </c>
      <c r="C11" s="1" t="s">
        <v>106</v>
      </c>
      <c r="D11" s="8">
        <v>0.25</v>
      </c>
      <c r="E11" s="8">
        <v>1</v>
      </c>
      <c r="F11" s="8">
        <v>1.5</v>
      </c>
      <c r="G11" s="16">
        <f>(Table24[[#This Row],[Optimistic]]+4*Table24[[#This Row],[Most Likely]]+Table24[[#This Row],[Pessimistic]])/6</f>
        <v>0.95833333333333337</v>
      </c>
      <c r="H11" s="8">
        <v>0.75</v>
      </c>
      <c r="I11" s="9">
        <v>40622</v>
      </c>
      <c r="J11" s="1" t="s">
        <v>115</v>
      </c>
    </row>
    <row r="12" spans="1:10" ht="28.8" x14ac:dyDescent="0.3">
      <c r="A12" s="8">
        <v>11</v>
      </c>
      <c r="B12" s="2">
        <v>24</v>
      </c>
      <c r="C12" s="1" t="s">
        <v>107</v>
      </c>
      <c r="D12" s="8">
        <v>0.5</v>
      </c>
      <c r="E12" s="8">
        <v>1</v>
      </c>
      <c r="F12" s="8">
        <v>1.5</v>
      </c>
      <c r="G12" s="16">
        <f>(Table24[[#This Row],[Optimistic]]+4*Table24[[#This Row],[Most Likely]]+Table24[[#This Row],[Pessimistic]])/6</f>
        <v>1</v>
      </c>
      <c r="H12" s="8">
        <v>1</v>
      </c>
      <c r="I12" s="9">
        <v>40628</v>
      </c>
      <c r="J12" s="1"/>
    </row>
    <row r="13" spans="1:10" ht="28.8" x14ac:dyDescent="0.3">
      <c r="A13" s="8">
        <v>12</v>
      </c>
      <c r="B13" s="2">
        <v>24</v>
      </c>
      <c r="C13" s="1" t="s">
        <v>108</v>
      </c>
      <c r="D13" s="8">
        <v>0.25</v>
      </c>
      <c r="E13" s="8">
        <v>0.75</v>
      </c>
      <c r="F13" s="8">
        <v>1</v>
      </c>
      <c r="G13" s="16">
        <f>(Table24[[#This Row],[Optimistic]]+4*Table24[[#This Row],[Most Likely]]+Table24[[#This Row],[Pessimistic]])/6</f>
        <v>0.70833333333333337</v>
      </c>
      <c r="H13" s="8">
        <v>1</v>
      </c>
      <c r="I13" s="9">
        <v>40628</v>
      </c>
      <c r="J13" s="1"/>
    </row>
    <row r="14" spans="1:10" ht="28.8" x14ac:dyDescent="0.3">
      <c r="A14" s="8">
        <v>13</v>
      </c>
      <c r="B14" s="2" t="s">
        <v>109</v>
      </c>
      <c r="C14" s="1" t="s">
        <v>110</v>
      </c>
      <c r="D14" s="8">
        <v>0.5</v>
      </c>
      <c r="E14" s="8">
        <v>1</v>
      </c>
      <c r="F14" s="8">
        <v>1.25</v>
      </c>
      <c r="G14" s="16">
        <f>(Table24[[#This Row],[Optimistic]]+4*Table24[[#This Row],[Most Likely]]+Table24[[#This Row],[Pessimistic]])/6</f>
        <v>0.95833333333333337</v>
      </c>
      <c r="H14" s="8">
        <v>1</v>
      </c>
      <c r="I14" s="9">
        <v>40628</v>
      </c>
      <c r="J14" s="1"/>
    </row>
    <row r="15" spans="1:10" x14ac:dyDescent="0.3">
      <c r="A15" s="8"/>
      <c r="B15" s="8"/>
      <c r="C15" s="1"/>
      <c r="D15" s="1">
        <f>SUBTOTAL(109,Table24[Optimistic])</f>
        <v>6.25</v>
      </c>
      <c r="E15" s="1">
        <f>SUBTOTAL(109,Table24[Most Likely])</f>
        <v>11.75</v>
      </c>
      <c r="F15" s="1">
        <f>SUBTOTAL(109,Table24[Pessimistic])</f>
        <v>17.5</v>
      </c>
      <c r="G15" s="8">
        <f>SUM(Table24[Estimate])</f>
        <v>11.791666666666668</v>
      </c>
      <c r="H15" s="8">
        <f>SUM(Table24[Actual])</f>
        <v>8.1999999999999993</v>
      </c>
      <c r="I15" s="9"/>
      <c r="J15" s="1"/>
    </row>
    <row r="16" spans="1:10" x14ac:dyDescent="0.3">
      <c r="A16" s="8"/>
      <c r="B16" s="8"/>
      <c r="C16" s="1"/>
      <c r="D16" s="1"/>
      <c r="E16" s="1"/>
      <c r="F16" s="1"/>
      <c r="G16" s="8"/>
      <c r="H16" s="8"/>
      <c r="I16" s="9"/>
      <c r="J16" s="1"/>
    </row>
    <row r="17" spans="1:10" x14ac:dyDescent="0.3">
      <c r="A17" s="8"/>
      <c r="B17" s="8"/>
      <c r="C17" s="1"/>
      <c r="D17" s="1"/>
      <c r="E17" s="1"/>
      <c r="F17" s="1"/>
      <c r="G17" s="8"/>
      <c r="H17" s="8"/>
      <c r="I17" s="9"/>
      <c r="J17" s="1"/>
    </row>
    <row r="18" spans="1:10" x14ac:dyDescent="0.3">
      <c r="A18" s="8"/>
      <c r="B18" s="8"/>
      <c r="C18" s="1"/>
      <c r="D18" s="1"/>
      <c r="E18" s="1"/>
      <c r="F18" s="1"/>
      <c r="G18" s="8"/>
      <c r="H18" s="8"/>
      <c r="I18" s="9"/>
      <c r="J18" s="1"/>
    </row>
    <row r="19" spans="1:10" x14ac:dyDescent="0.3">
      <c r="A19" s="8"/>
      <c r="B19" s="8"/>
      <c r="C19" s="1"/>
      <c r="D19" s="1"/>
      <c r="E19" s="1"/>
      <c r="F19" s="1"/>
      <c r="G19" s="8"/>
      <c r="H19" s="8"/>
      <c r="I19" s="9"/>
      <c r="J19" s="1"/>
    </row>
    <row r="20" spans="1:10" x14ac:dyDescent="0.3">
      <c r="A20" s="8"/>
      <c r="B20" s="8"/>
      <c r="C20" s="1"/>
      <c r="D20" s="1"/>
      <c r="E20" s="1"/>
      <c r="F20" s="1"/>
      <c r="G20" s="8"/>
      <c r="H20" s="8"/>
      <c r="I20" s="9"/>
      <c r="J20" s="1"/>
    </row>
    <row r="21" spans="1:10" x14ac:dyDescent="0.3">
      <c r="A21" s="8"/>
      <c r="B21" s="8"/>
      <c r="C21" s="1"/>
      <c r="D21" s="1"/>
      <c r="E21" s="1"/>
      <c r="F21" s="1"/>
      <c r="G21" s="8"/>
      <c r="H21" s="8"/>
      <c r="I21" s="9"/>
      <c r="J21" s="1"/>
    </row>
  </sheetData>
  <conditionalFormatting sqref="H16:H1048576 H1:H1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{D729225A-F406-43EE-A108-D7E650DAFA93}</x14:id>
        </ext>
      </extLst>
    </cfRule>
  </conditionalFormatting>
  <conditionalFormatting sqref="G2:G1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{559E64D6-FD2A-4253-9A0C-C45E49A56BE5}</x14:id>
        </ext>
      </extLst>
    </cfRule>
  </conditionalFormatting>
  <conditionalFormatting sqref="D2:F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{2AEF70C3-0D69-451C-B965-D54B8419132A}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9225A-F406-43EE-A108-D7E650DAFA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H16:H1048576 H1:H14</xm:sqref>
        </x14:conditionalFormatting>
        <x14:conditionalFormatting xmlns:xm="http://schemas.microsoft.com/office/excel/2006/main">
          <x14:cfRule type="dataBar" id="{559E64D6-FD2A-4253-9A0C-C45E49A56B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G2:G14</xm:sqref>
        </x14:conditionalFormatting>
        <x14:conditionalFormatting xmlns:xm="http://schemas.microsoft.com/office/excel/2006/main">
          <x14:cfRule type="dataBar" id="{2AEF70C3-0D69-451C-B965-D54B841913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D2:F14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G39"/>
  <sheetViews>
    <sheetView topLeftCell="A13" workbookViewId="0">
      <selection activeCell="K33" sqref="K33"/>
    </sheetView>
  </sheetViews>
  <sheetFormatPr defaultRowHeight="14.4" x14ac:dyDescent="0.3"/>
  <cols>
    <col min="2" max="2" width="9.5546875" bestFit="1" customWidth="1"/>
    <col min="3" max="7" width="10.6640625" customWidth="1"/>
  </cols>
  <sheetData>
    <row r="24" spans="1:7" s="5" customFormat="1" ht="43.2" x14ac:dyDescent="0.3">
      <c r="B24" s="5" t="s">
        <v>21</v>
      </c>
      <c r="C24" s="5" t="s">
        <v>45</v>
      </c>
      <c r="D24" s="5" t="s">
        <v>46</v>
      </c>
      <c r="E24" s="5" t="s">
        <v>47</v>
      </c>
      <c r="F24" s="5" t="s">
        <v>40</v>
      </c>
      <c r="G24" s="5" t="s">
        <v>41</v>
      </c>
    </row>
    <row r="25" spans="1:7" x14ac:dyDescent="0.3">
      <c r="A25" t="s">
        <v>51</v>
      </c>
      <c r="B25" s="11">
        <v>40614</v>
      </c>
      <c r="C25" s="15">
        <f>Table24[[#Totals],[Estimate]]</f>
        <v>11.791666666666668</v>
      </c>
      <c r="D25">
        <v>0</v>
      </c>
      <c r="E25">
        <f>C25-D25</f>
        <v>11.791666666666668</v>
      </c>
      <c r="F25">
        <v>0</v>
      </c>
      <c r="G25">
        <v>0</v>
      </c>
    </row>
    <row r="26" spans="1:7" x14ac:dyDescent="0.3">
      <c r="A26" t="s">
        <v>52</v>
      </c>
      <c r="B26" s="11">
        <v>40615</v>
      </c>
      <c r="C26" s="15">
        <f>C25-1/14*$C$25</f>
        <v>10.949404761904763</v>
      </c>
      <c r="D26">
        <v>0</v>
      </c>
      <c r="E26">
        <f>E25-D26</f>
        <v>11.791666666666668</v>
      </c>
      <c r="F26">
        <v>0</v>
      </c>
      <c r="G26">
        <f>G25+F26</f>
        <v>0</v>
      </c>
    </row>
    <row r="27" spans="1:7" x14ac:dyDescent="0.3">
      <c r="A27" t="s">
        <v>53</v>
      </c>
      <c r="B27" s="11">
        <v>40616</v>
      </c>
      <c r="C27" s="15">
        <f t="shared" ref="C27:C39" si="0">C26-1/14*$C$25</f>
        <v>10.107142857142858</v>
      </c>
      <c r="D27">
        <v>0</v>
      </c>
      <c r="E27">
        <f t="shared" ref="E27:E39" si="1">E26-D27</f>
        <v>11.791666666666668</v>
      </c>
      <c r="F27">
        <v>0</v>
      </c>
      <c r="G27">
        <f t="shared" ref="G27:G39" si="2">G26+F27</f>
        <v>0</v>
      </c>
    </row>
    <row r="28" spans="1:7" x14ac:dyDescent="0.3">
      <c r="A28" t="s">
        <v>54</v>
      </c>
      <c r="B28" s="11">
        <v>40617</v>
      </c>
      <c r="C28" s="15">
        <f t="shared" si="0"/>
        <v>9.2648809523809526</v>
      </c>
      <c r="D28">
        <v>0</v>
      </c>
      <c r="E28">
        <f t="shared" si="1"/>
        <v>11.791666666666668</v>
      </c>
      <c r="F28">
        <v>0</v>
      </c>
      <c r="G28">
        <f t="shared" si="2"/>
        <v>0</v>
      </c>
    </row>
    <row r="29" spans="1:7" x14ac:dyDescent="0.3">
      <c r="A29" t="s">
        <v>55</v>
      </c>
      <c r="B29" s="11">
        <v>40618</v>
      </c>
      <c r="C29" s="15">
        <f t="shared" si="0"/>
        <v>8.4226190476190474</v>
      </c>
      <c r="D29">
        <v>0</v>
      </c>
      <c r="E29">
        <f t="shared" si="1"/>
        <v>11.791666666666668</v>
      </c>
      <c r="F29">
        <v>0</v>
      </c>
      <c r="G29">
        <f t="shared" si="2"/>
        <v>0</v>
      </c>
    </row>
    <row r="30" spans="1:7" x14ac:dyDescent="0.3">
      <c r="A30" t="s">
        <v>56</v>
      </c>
      <c r="B30" s="11">
        <v>40619</v>
      </c>
      <c r="C30" s="15">
        <f t="shared" si="0"/>
        <v>7.5803571428571423</v>
      </c>
      <c r="D30">
        <v>0</v>
      </c>
      <c r="E30">
        <f t="shared" si="1"/>
        <v>11.791666666666668</v>
      </c>
      <c r="F30">
        <v>0</v>
      </c>
      <c r="G30">
        <f t="shared" si="2"/>
        <v>0</v>
      </c>
    </row>
    <row r="31" spans="1:7" x14ac:dyDescent="0.3">
      <c r="A31" t="s">
        <v>57</v>
      </c>
      <c r="B31" s="11">
        <v>40620</v>
      </c>
      <c r="C31" s="15">
        <f t="shared" si="0"/>
        <v>6.7380952380952372</v>
      </c>
      <c r="D31">
        <v>0</v>
      </c>
      <c r="E31">
        <f t="shared" si="1"/>
        <v>11.791666666666668</v>
      </c>
      <c r="F31">
        <v>0</v>
      </c>
      <c r="G31">
        <f t="shared" si="2"/>
        <v>0</v>
      </c>
    </row>
    <row r="32" spans="1:7" x14ac:dyDescent="0.3">
      <c r="A32" t="s">
        <v>51</v>
      </c>
      <c r="B32" s="11">
        <v>40621</v>
      </c>
      <c r="C32" s="15">
        <f t="shared" si="0"/>
        <v>5.8958333333333321</v>
      </c>
      <c r="D32">
        <v>0</v>
      </c>
      <c r="E32">
        <f t="shared" si="1"/>
        <v>11.791666666666668</v>
      </c>
      <c r="F32">
        <v>0</v>
      </c>
      <c r="G32">
        <f t="shared" si="2"/>
        <v>0</v>
      </c>
    </row>
    <row r="33" spans="1:7" x14ac:dyDescent="0.3">
      <c r="A33" t="s">
        <v>52</v>
      </c>
      <c r="B33" s="11">
        <v>40622</v>
      </c>
      <c r="C33" s="15">
        <f t="shared" si="0"/>
        <v>5.053571428571427</v>
      </c>
      <c r="D33">
        <v>5.13</v>
      </c>
      <c r="E33">
        <f t="shared" si="1"/>
        <v>6.661666666666668</v>
      </c>
      <c r="F33">
        <v>4.05</v>
      </c>
      <c r="G33">
        <f t="shared" si="2"/>
        <v>4.05</v>
      </c>
    </row>
    <row r="34" spans="1:7" x14ac:dyDescent="0.3">
      <c r="A34" t="s">
        <v>53</v>
      </c>
      <c r="B34" s="11">
        <v>40623</v>
      </c>
      <c r="C34" s="15">
        <f t="shared" si="0"/>
        <v>4.2113095238095219</v>
      </c>
      <c r="D34">
        <v>0</v>
      </c>
      <c r="E34">
        <f t="shared" si="1"/>
        <v>6.661666666666668</v>
      </c>
      <c r="F34">
        <v>0</v>
      </c>
      <c r="G34">
        <f t="shared" si="2"/>
        <v>4.05</v>
      </c>
    </row>
    <row r="35" spans="1:7" x14ac:dyDescent="0.3">
      <c r="A35" t="s">
        <v>54</v>
      </c>
      <c r="B35" s="11">
        <v>40624</v>
      </c>
      <c r="C35" s="15">
        <f t="shared" si="0"/>
        <v>3.3690476190476173</v>
      </c>
      <c r="D35">
        <v>0</v>
      </c>
      <c r="E35">
        <f t="shared" si="1"/>
        <v>6.661666666666668</v>
      </c>
      <c r="F35">
        <v>0</v>
      </c>
      <c r="G35">
        <f t="shared" si="2"/>
        <v>4.05</v>
      </c>
    </row>
    <row r="36" spans="1:7" x14ac:dyDescent="0.3">
      <c r="A36" t="s">
        <v>55</v>
      </c>
      <c r="B36" s="11">
        <v>40625</v>
      </c>
      <c r="C36" s="15">
        <f t="shared" si="0"/>
        <v>2.5267857142857126</v>
      </c>
      <c r="D36">
        <v>0</v>
      </c>
      <c r="E36">
        <f t="shared" si="1"/>
        <v>6.661666666666668</v>
      </c>
      <c r="F36">
        <v>0</v>
      </c>
      <c r="G36">
        <f t="shared" si="2"/>
        <v>4.05</v>
      </c>
    </row>
    <row r="37" spans="1:7" x14ac:dyDescent="0.3">
      <c r="A37" t="s">
        <v>56</v>
      </c>
      <c r="B37" s="11">
        <v>40626</v>
      </c>
      <c r="C37" s="15">
        <f t="shared" si="0"/>
        <v>1.684523809523808</v>
      </c>
      <c r="D37">
        <v>0</v>
      </c>
      <c r="E37">
        <f t="shared" si="1"/>
        <v>6.661666666666668</v>
      </c>
      <c r="F37">
        <v>0</v>
      </c>
      <c r="G37">
        <f t="shared" si="2"/>
        <v>4.05</v>
      </c>
    </row>
    <row r="38" spans="1:7" x14ac:dyDescent="0.3">
      <c r="A38" t="s">
        <v>57</v>
      </c>
      <c r="B38" s="11">
        <v>40627</v>
      </c>
      <c r="C38" s="15">
        <f t="shared" si="0"/>
        <v>0.84226190476190321</v>
      </c>
      <c r="D38">
        <v>0</v>
      </c>
      <c r="E38">
        <f t="shared" si="1"/>
        <v>6.661666666666668</v>
      </c>
      <c r="F38">
        <v>0</v>
      </c>
      <c r="G38">
        <f t="shared" si="2"/>
        <v>4.05</v>
      </c>
    </row>
    <row r="39" spans="1:7" x14ac:dyDescent="0.3">
      <c r="A39" t="s">
        <v>51</v>
      </c>
      <c r="B39" s="11">
        <v>40628</v>
      </c>
      <c r="C39" s="15">
        <f t="shared" si="0"/>
        <v>-1.5543122344752192E-15</v>
      </c>
      <c r="D39">
        <v>11.29</v>
      </c>
      <c r="E39">
        <f t="shared" si="1"/>
        <v>-4.6283333333333312</v>
      </c>
      <c r="F39">
        <v>5.15</v>
      </c>
      <c r="G39">
        <f t="shared" si="2"/>
        <v>9.1999999999999993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5" sqref="B15"/>
    </sheetView>
  </sheetViews>
  <sheetFormatPr defaultRowHeight="14.4" x14ac:dyDescent="0.3"/>
  <cols>
    <col min="2" max="3" width="8.88671875" style="15"/>
  </cols>
  <sheetData>
    <row r="1" spans="1:3" x14ac:dyDescent="0.3">
      <c r="A1" t="s">
        <v>61</v>
      </c>
      <c r="B1" s="15" t="s">
        <v>62</v>
      </c>
      <c r="C1" s="15" t="s">
        <v>63</v>
      </c>
    </row>
    <row r="2" spans="1:3" x14ac:dyDescent="0.3">
      <c r="A2" t="s">
        <v>64</v>
      </c>
      <c r="B2" s="15">
        <v>9.5</v>
      </c>
      <c r="C2" s="15">
        <v>13.25</v>
      </c>
    </row>
    <row r="3" spans="1:3" x14ac:dyDescent="0.3">
      <c r="A3" t="s">
        <v>65</v>
      </c>
      <c r="B3" s="15">
        <v>10</v>
      </c>
      <c r="C3" s="15">
        <v>7.5</v>
      </c>
    </row>
    <row r="4" spans="1:3" x14ac:dyDescent="0.3">
      <c r="A4" t="s">
        <v>66</v>
      </c>
      <c r="B4" s="15">
        <v>11.25</v>
      </c>
      <c r="C4" s="15">
        <v>5.25</v>
      </c>
    </row>
    <row r="5" spans="1:3" x14ac:dyDescent="0.3">
      <c r="A5" t="s">
        <v>67</v>
      </c>
      <c r="B5" s="15">
        <v>5.25</v>
      </c>
      <c r="C5" s="15">
        <v>5.5</v>
      </c>
    </row>
    <row r="6" spans="1:3" x14ac:dyDescent="0.3">
      <c r="A6" t="s">
        <v>68</v>
      </c>
      <c r="B6" s="15">
        <v>6.5</v>
      </c>
      <c r="C6" s="15">
        <v>5.25</v>
      </c>
    </row>
    <row r="7" spans="1:3" x14ac:dyDescent="0.3">
      <c r="A7" t="s">
        <v>75</v>
      </c>
      <c r="B7" s="15">
        <v>13</v>
      </c>
      <c r="C7" s="15">
        <v>9.75</v>
      </c>
    </row>
    <row r="8" spans="1:3" x14ac:dyDescent="0.3">
      <c r="A8" t="s">
        <v>111</v>
      </c>
      <c r="B8" s="15">
        <f>Table24[[#Totals],[Estimate]]</f>
        <v>11.791666666666668</v>
      </c>
      <c r="C8" s="15">
        <v>0</v>
      </c>
    </row>
    <row r="9" spans="1:3" x14ac:dyDescent="0.3">
      <c r="A9" t="s">
        <v>112</v>
      </c>
      <c r="B9" s="15">
        <v>11.79</v>
      </c>
      <c r="C9" s="15">
        <v>9.1999999999999993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License</vt:lpstr>
      <vt:lpstr>Product Backlog</vt:lpstr>
      <vt:lpstr>Sprint 8 Tasks</vt:lpstr>
      <vt:lpstr>Sprint 8 Burndown</vt:lpstr>
      <vt:lpstr>Retro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2011-01-05T03:32:41Z</cp:lastPrinted>
  <dcterms:created xsi:type="dcterms:W3CDTF">2010-12-19T22:42:12Z</dcterms:created>
  <dcterms:modified xsi:type="dcterms:W3CDTF">2011-03-28T01:53:14Z</dcterms:modified>
</cp:coreProperties>
</file>