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20" yWindow="120" windowWidth="12240" windowHeight="8835"/>
  </bookViews>
  <sheets>
    <sheet name="Dados" sheetId="1" r:id="rId1"/>
    <sheet name="Resul 03A" sheetId="5" r:id="rId2"/>
    <sheet name="Resul 08A" sheetId="6" r:id="rId3"/>
    <sheet name="Resul 13A" sheetId="7" r:id="rId4"/>
    <sheet name="Resul 13B" sheetId="8" r:id="rId5"/>
    <sheet name="ConsumoUnitario" sheetId="3" r:id="rId6"/>
    <sheet name="ConsumoTotal" sheetId="4" r:id="rId7"/>
  </sheets>
  <definedNames>
    <definedName name="solver_adj" localSheetId="0" hidden="1">Dados!$B$43:$C$43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1</definedName>
    <definedName name="solver_num" localSheetId="0" hidden="1">0</definedName>
    <definedName name="solver_nwt" localSheetId="0" hidden="1">1</definedName>
    <definedName name="solver_opt" localSheetId="0" hidden="1">Dados!$H$43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3</definedName>
    <definedName name="solver_val" localSheetId="0" hidden="1">0</definedName>
  </definedNames>
  <calcPr calcId="125725"/>
</workbook>
</file>

<file path=xl/calcChain.xml><?xml version="1.0" encoding="utf-8"?>
<calcChain xmlns="http://schemas.openxmlformats.org/spreadsheetml/2006/main">
  <c r="F82" i="1"/>
  <c r="G76"/>
  <c r="G77"/>
  <c r="G75"/>
  <c r="G71"/>
  <c r="G80" s="1"/>
  <c r="G72"/>
  <c r="G81" s="1"/>
  <c r="G70"/>
  <c r="G79" s="1"/>
  <c r="G66"/>
  <c r="G67"/>
  <c r="G65"/>
  <c r="G68" s="1"/>
  <c r="G61"/>
  <c r="G86" s="1"/>
  <c r="G62"/>
  <c r="G87" s="1"/>
  <c r="G60"/>
  <c r="G85" s="1"/>
  <c r="G56"/>
  <c r="G57"/>
  <c r="G55"/>
  <c r="G58" s="1"/>
  <c r="G51"/>
  <c r="G52"/>
  <c r="G50"/>
  <c r="G53" s="1"/>
  <c r="G82" l="1"/>
  <c r="H82" s="1"/>
  <c r="G63"/>
  <c r="G73"/>
  <c r="E81" l="1"/>
  <c r="E80"/>
  <c r="E79"/>
  <c r="E82" s="1"/>
  <c r="E76"/>
  <c r="F76" s="1"/>
  <c r="E77"/>
  <c r="E75"/>
  <c r="E71"/>
  <c r="E72"/>
  <c r="E73" s="1"/>
  <c r="E70"/>
  <c r="E66"/>
  <c r="E67"/>
  <c r="E65"/>
  <c r="E63"/>
  <c r="E61"/>
  <c r="E62"/>
  <c r="E60"/>
  <c r="E58"/>
  <c r="E56"/>
  <c r="E57"/>
  <c r="E55"/>
  <c r="F55" s="1"/>
  <c r="E51"/>
  <c r="E52"/>
  <c r="E50"/>
  <c r="E53" s="1"/>
  <c r="C76"/>
  <c r="C77"/>
  <c r="C75"/>
  <c r="C71"/>
  <c r="C80" s="1"/>
  <c r="C72"/>
  <c r="C81" s="1"/>
  <c r="C70"/>
  <c r="C79" s="1"/>
  <c r="C82" s="1"/>
  <c r="C66"/>
  <c r="C67"/>
  <c r="C68" s="1"/>
  <c r="C65"/>
  <c r="C62"/>
  <c r="C61"/>
  <c r="C86" s="1"/>
  <c r="C60"/>
  <c r="C63" s="1"/>
  <c r="C56"/>
  <c r="C57"/>
  <c r="C58" s="1"/>
  <c r="C55"/>
  <c r="C51"/>
  <c r="C52"/>
  <c r="C53" s="1"/>
  <c r="C50"/>
  <c r="B76"/>
  <c r="B77"/>
  <c r="B75"/>
  <c r="B71"/>
  <c r="D71" s="1"/>
  <c r="B72"/>
  <c r="B70"/>
  <c r="B66"/>
  <c r="B67"/>
  <c r="B65"/>
  <c r="B61"/>
  <c r="B62"/>
  <c r="D62" s="1"/>
  <c r="B60"/>
  <c r="B56"/>
  <c r="D56" s="1"/>
  <c r="B57"/>
  <c r="B55"/>
  <c r="D55" s="1"/>
  <c r="B51"/>
  <c r="D51" s="1"/>
  <c r="B52"/>
  <c r="B50"/>
  <c r="H71"/>
  <c r="B87"/>
  <c r="F77"/>
  <c r="E68"/>
  <c r="F51"/>
  <c r="H76"/>
  <c r="H70"/>
  <c r="F71"/>
  <c r="H72"/>
  <c r="D70"/>
  <c r="H66"/>
  <c r="H67"/>
  <c r="D66"/>
  <c r="D60"/>
  <c r="H55"/>
  <c r="F56"/>
  <c r="H57"/>
  <c r="D57"/>
  <c r="H51"/>
  <c r="H52"/>
  <c r="D50"/>
  <c r="N5" i="3"/>
  <c r="O5"/>
  <c r="N6"/>
  <c r="O6"/>
  <c r="N7"/>
  <c r="O7"/>
  <c r="N8"/>
  <c r="O8"/>
  <c r="N9"/>
  <c r="O9"/>
  <c r="N10"/>
  <c r="O10"/>
  <c r="N11"/>
  <c r="O11"/>
  <c r="N12"/>
  <c r="O12"/>
  <c r="N13"/>
  <c r="O13"/>
  <c r="N14"/>
  <c r="O14"/>
  <c r="N15"/>
  <c r="O15"/>
  <c r="N4"/>
  <c r="O4"/>
  <c r="B8" i="1"/>
  <c r="B22"/>
  <c r="C8"/>
  <c r="C22"/>
  <c r="F16"/>
  <c r="H16"/>
  <c r="D8"/>
  <c r="D22"/>
  <c r="G16"/>
  <c r="F17"/>
  <c r="H17"/>
  <c r="E8"/>
  <c r="E22"/>
  <c r="G17"/>
  <c r="F15"/>
  <c r="H15"/>
  <c r="G15"/>
  <c r="E9"/>
  <c r="F10"/>
  <c r="F8"/>
  <c r="C9"/>
  <c r="D10"/>
  <c r="G35"/>
  <c r="D28"/>
  <c r="D23"/>
  <c r="F34"/>
  <c r="H34"/>
  <c r="G36"/>
  <c r="E28"/>
  <c r="E23"/>
  <c r="F35"/>
  <c r="H35"/>
  <c r="B28"/>
  <c r="B23"/>
  <c r="F36"/>
  <c r="H36"/>
  <c r="G34"/>
  <c r="C28"/>
  <c r="C23"/>
  <c r="F61"/>
  <c r="F65"/>
  <c r="F67"/>
  <c r="C87"/>
  <c r="C85"/>
  <c r="D76"/>
  <c r="D77"/>
  <c r="F50"/>
  <c r="F62"/>
  <c r="F72"/>
  <c r="G41"/>
  <c r="C29"/>
  <c r="E29"/>
  <c r="G43"/>
  <c r="F42"/>
  <c r="F43"/>
  <c r="H43"/>
  <c r="B29"/>
  <c r="F41"/>
  <c r="H41"/>
  <c r="G42"/>
  <c r="D29"/>
  <c r="H42"/>
  <c r="H80" l="1"/>
  <c r="F80"/>
  <c r="E87"/>
  <c r="H53"/>
  <c r="B68"/>
  <c r="H79"/>
  <c r="H81"/>
  <c r="C73"/>
  <c r="E85"/>
  <c r="E86"/>
  <c r="H58"/>
  <c r="H68"/>
  <c r="H75"/>
  <c r="F79"/>
  <c r="F81"/>
  <c r="F75"/>
  <c r="D72"/>
  <c r="F73"/>
  <c r="F68"/>
  <c r="H63"/>
  <c r="F58"/>
  <c r="B81"/>
  <c r="D81" s="1"/>
  <c r="B53"/>
  <c r="D53" s="1"/>
  <c r="B63"/>
  <c r="B86"/>
  <c r="B73"/>
  <c r="D73" s="1"/>
  <c r="B79"/>
  <c r="D79" s="1"/>
  <c r="B80"/>
  <c r="D80" s="1"/>
  <c r="F70"/>
  <c r="F60"/>
  <c r="F52"/>
  <c r="D75"/>
  <c r="H50"/>
  <c r="H62"/>
  <c r="H60"/>
  <c r="H65"/>
  <c r="H77"/>
  <c r="F53"/>
  <c r="F63"/>
  <c r="B85"/>
  <c r="H56"/>
  <c r="H61"/>
  <c r="D52"/>
  <c r="B58"/>
  <c r="D58" s="1"/>
  <c r="D68"/>
  <c r="D61"/>
  <c r="D65"/>
  <c r="D67"/>
  <c r="F66"/>
  <c r="F57"/>
  <c r="H73"/>
  <c r="D63" l="1"/>
  <c r="B82"/>
  <c r="D82" s="1"/>
</calcChain>
</file>

<file path=xl/comments1.xml><?xml version="1.0" encoding="utf-8"?>
<comments xmlns="http://schemas.openxmlformats.org/spreadsheetml/2006/main">
  <authors>
    <author>Tomás</author>
  </authors>
  <commentList>
    <comment ref="C9" authorId="0">
      <text>
        <r>
          <rPr>
            <sz val="8"/>
            <color indexed="81"/>
            <rFont val="Tahoma"/>
            <family val="2"/>
          </rPr>
          <t xml:space="preserve">Emprego Total
Básico + Serviço
</t>
        </r>
      </text>
    </comment>
    <comment ref="E9" authorId="0">
      <text>
        <r>
          <rPr>
            <sz val="8"/>
            <color indexed="81"/>
            <rFont val="Tahoma"/>
            <family val="2"/>
          </rPr>
          <t>População total
Estratos baixos + altos</t>
        </r>
      </text>
    </comment>
    <comment ref="D10" authorId="0">
      <text>
        <r>
          <rPr>
            <sz val="8"/>
            <color indexed="81"/>
            <rFont val="Tahoma"/>
            <family val="2"/>
          </rPr>
          <t>Populaçao total dividida por o emprego total</t>
        </r>
      </text>
    </comment>
    <comment ref="F10" authorId="0">
      <text>
        <r>
          <rPr>
            <sz val="8"/>
            <color indexed="81"/>
            <rFont val="Tahoma"/>
            <family val="2"/>
          </rPr>
          <t>Empleo serviço dividido por população total</t>
        </r>
      </text>
    </comment>
  </commentList>
</comments>
</file>

<file path=xl/sharedStrings.xml><?xml version="1.0" encoding="utf-8"?>
<sst xmlns="http://schemas.openxmlformats.org/spreadsheetml/2006/main" count="362" uniqueCount="90">
  <si>
    <t>Zona</t>
  </si>
  <si>
    <t>Total</t>
  </si>
  <si>
    <t>EBasico</t>
  </si>
  <si>
    <t>EServicio</t>
  </si>
  <si>
    <t>Generados</t>
  </si>
  <si>
    <t>Dato</t>
  </si>
  <si>
    <t>Difer</t>
  </si>
  <si>
    <t xml:space="preserve"> T R A N U S   v4.0         (c)MODELISTICA</t>
  </si>
  <si>
    <t xml:space="preserve"> I M P L O C : DISPLAY LOC RESULTS</t>
  </si>
  <si>
    <t xml:space="preserve"> RESULTS OF THE ACTIVITY LOCATION MODEL</t>
  </si>
  <si>
    <t xml:space="preserve"> Area  Policy        Date/time simulation</t>
  </si>
  <si>
    <t>----------------------------------------------------------------------</t>
  </si>
  <si>
    <t xml:space="preserve"> Zone</t>
  </si>
  <si>
    <t xml:space="preserve"> </t>
  </si>
  <si>
    <t xml:space="preserve"> Sect   5 Suelo                           </t>
  </si>
  <si>
    <t xml:space="preserve"> Zon</t>
  </si>
  <si>
    <t xml:space="preserve">   EBasico </t>
  </si>
  <si>
    <t xml:space="preserve">   EServ   </t>
  </si>
  <si>
    <t xml:space="preserve"> Min</t>
  </si>
  <si>
    <t xml:space="preserve"> Max</t>
  </si>
  <si>
    <t xml:space="preserve"> Els</t>
  </si>
  <si>
    <t>Precio</t>
  </si>
  <si>
    <t>Consumo</t>
  </si>
  <si>
    <t>Gasto</t>
  </si>
  <si>
    <t>EstrBajos</t>
  </si>
  <si>
    <t>EstrAltos</t>
  </si>
  <si>
    <t xml:space="preserve"> Ejemplo B Reparto Modal          POLITICA: </t>
  </si>
  <si>
    <t xml:space="preserve">   EstrBajo</t>
  </si>
  <si>
    <t xml:space="preserve">   EstrAlto</t>
  </si>
  <si>
    <t>TOTAL</t>
  </si>
  <si>
    <t xml:space="preserve">  EJB     03A        29- 2-2004     21:28   ITER   100</t>
  </si>
  <si>
    <t>% anual</t>
  </si>
  <si>
    <t>Absoluto</t>
  </si>
  <si>
    <t>2003-A</t>
  </si>
  <si>
    <t>2008-A</t>
  </si>
  <si>
    <t>2013-A</t>
  </si>
  <si>
    <t>Densidad residencial</t>
  </si>
  <si>
    <t>2013-B</t>
  </si>
  <si>
    <t>A=</t>
  </si>
  <si>
    <t>B=</t>
  </si>
  <si>
    <t>Dados de produção e renda do solo por zona</t>
  </si>
  <si>
    <t>EstrBaixos</t>
  </si>
  <si>
    <t>Solo</t>
  </si>
  <si>
    <t>Renda</t>
  </si>
  <si>
    <t>Coeficientes intersetoriais</t>
  </si>
  <si>
    <t>Gerados</t>
  </si>
  <si>
    <t>Dado</t>
  </si>
  <si>
    <t>Em Gerados calculam-se os totais de população e emprego como vai fazer o modelo</t>
  </si>
  <si>
    <t xml:space="preserve">Os dois coefiçentes do Emprego de Serviço poderían ser iguais, mas é assumido aqui </t>
  </si>
  <si>
    <t>Estos são os totales de emprego e população para o ano año 2008</t>
  </si>
  <si>
    <t>Estas são as taxas anuais do crescimento</t>
  </si>
  <si>
    <t>Este é o crescimento neto nas atividades entre o 2003 e o 2008</t>
  </si>
  <si>
    <t>EServiço</t>
  </si>
  <si>
    <t>Projeções 2008</t>
  </si>
  <si>
    <t>Projeções 2013</t>
  </si>
  <si>
    <t>Os coeficientes são copiados do 2003 e depois se ajusstam com o Solver, de forma que a diferença é zero</t>
  </si>
  <si>
    <t>Coeficientes intersectoriais 2008</t>
  </si>
  <si>
    <t>Coeficientes intersectoriais 2013</t>
  </si>
  <si>
    <t>Scen</t>
  </si>
  <si>
    <t xml:space="preserve"> Sector</t>
  </si>
  <si>
    <t xml:space="preserve"> TotProd</t>
  </si>
  <si>
    <t xml:space="preserve"> TotDem</t>
  </si>
  <si>
    <t xml:space="preserve"> ProdCost</t>
  </si>
  <si>
    <t xml:space="preserve"> Price</t>
  </si>
  <si>
    <t xml:space="preserve"> MinRes</t>
  </si>
  <si>
    <t xml:space="preserve"> MaxRes</t>
  </si>
  <si>
    <t xml:space="preserve"> Adjust</t>
  </si>
  <si>
    <t>03A</t>
  </si>
  <si>
    <t xml:space="preserve"> 1 EBasico</t>
  </si>
  <si>
    <t xml:space="preserve"> 1 Centro</t>
  </si>
  <si>
    <t xml:space="preserve"> 2 Fab Esperanca</t>
  </si>
  <si>
    <t xml:space="preserve"> 3 Bairro Jardin</t>
  </si>
  <si>
    <t xml:space="preserve"> 2 EServ</t>
  </si>
  <si>
    <t xml:space="preserve"> 3 EstrBajos</t>
  </si>
  <si>
    <t xml:space="preserve"> 4 EstrAltos</t>
  </si>
  <si>
    <t xml:space="preserve"> 5 Solo</t>
  </si>
  <si>
    <t>Solo (hectares)</t>
  </si>
  <si>
    <t>Solo (gasto)</t>
  </si>
  <si>
    <t>População Estratos Altos</t>
  </si>
  <si>
    <t>População Estratos Baixos</t>
  </si>
  <si>
    <t>Emprego de Serviço</t>
  </si>
  <si>
    <t>Emprego Básico</t>
  </si>
  <si>
    <t>Resultados das projeções</t>
  </si>
  <si>
    <t>Solo (preço)</t>
  </si>
  <si>
    <t>08A</t>
  </si>
  <si>
    <t>13A</t>
  </si>
  <si>
    <t>13B</t>
  </si>
  <si>
    <t>Dados socioeconómicos e do usos do suelo - Exemplo C</t>
  </si>
  <si>
    <t>Difer é a difereça entre o modelo e o dado. Se fazer igual a zero com a utilidade 'Solver'.</t>
  </si>
  <si>
    <t>que os estratos baixos geram menos serviços que os estratos altos.</t>
  </si>
</sst>
</file>

<file path=xl/styles.xml><?xml version="1.0" encoding="utf-8"?>
<styleSheet xmlns="http://schemas.openxmlformats.org/spreadsheetml/2006/main">
  <numFmts count="7">
    <numFmt numFmtId="164" formatCode="_(* #,##0.00_);_(* \(#,##0.00\);_(* &quot;-&quot;??_);_(@_)"/>
    <numFmt numFmtId="165" formatCode="0.0"/>
    <numFmt numFmtId="166" formatCode="0.0000"/>
    <numFmt numFmtId="167" formatCode="0.00000"/>
    <numFmt numFmtId="168" formatCode="0.000"/>
    <numFmt numFmtId="169" formatCode="0.0%"/>
    <numFmt numFmtId="170" formatCode="_(* #,##0_);_(* \(#,##0\);_(* &quot;-&quot;??_);_(@_)"/>
  </numFmts>
  <fonts count="9">
    <font>
      <sz val="10"/>
      <name val="Arial"/>
    </font>
    <font>
      <sz val="10"/>
      <name val="Arial"/>
      <family val="2"/>
    </font>
    <font>
      <b/>
      <sz val="10"/>
      <color indexed="12"/>
      <name val="Arial"/>
      <family val="2"/>
    </font>
    <font>
      <sz val="8"/>
      <color indexed="81"/>
      <name val="Tahoma"/>
      <family val="2"/>
    </font>
    <font>
      <sz val="10"/>
      <name val="Arial"/>
      <family val="2"/>
    </font>
    <font>
      <b/>
      <sz val="12"/>
      <color theme="4"/>
      <name val="Arial"/>
      <family val="2"/>
    </font>
    <font>
      <b/>
      <sz val="10"/>
      <color theme="4"/>
      <name val="Arial"/>
      <family val="2"/>
    </font>
    <font>
      <b/>
      <sz val="11"/>
      <color theme="4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">
    <xf numFmtId="0" fontId="0" fillId="0" borderId="0" xfId="0"/>
    <xf numFmtId="1" fontId="0" fillId="0" borderId="0" xfId="0" applyNumberFormat="1"/>
    <xf numFmtId="11" fontId="0" fillId="0" borderId="0" xfId="0" applyNumberFormat="1"/>
    <xf numFmtId="0" fontId="0" fillId="2" borderId="0" xfId="0" applyFill="1"/>
    <xf numFmtId="166" fontId="0" fillId="0" borderId="0" xfId="0" applyNumberFormat="1"/>
    <xf numFmtId="167" fontId="0" fillId="0" borderId="0" xfId="0" applyNumberFormat="1"/>
    <xf numFmtId="168" fontId="0" fillId="0" borderId="0" xfId="0" applyNumberFormat="1"/>
    <xf numFmtId="165" fontId="0" fillId="0" borderId="0" xfId="0" applyNumberFormat="1"/>
    <xf numFmtId="0" fontId="2" fillId="0" borderId="0" xfId="0" applyFont="1"/>
    <xf numFmtId="169" fontId="0" fillId="0" borderId="0" xfId="2" applyNumberFormat="1" applyFont="1"/>
    <xf numFmtId="169" fontId="0" fillId="0" borderId="0" xfId="0" applyNumberFormat="1"/>
    <xf numFmtId="2" fontId="0" fillId="0" borderId="0" xfId="0" applyNumberFormat="1"/>
    <xf numFmtId="0" fontId="5" fillId="0" borderId="0" xfId="0" applyFont="1"/>
    <xf numFmtId="0" fontId="6" fillId="0" borderId="0" xfId="0" applyFont="1"/>
    <xf numFmtId="0" fontId="4" fillId="0" borderId="0" xfId="0" applyFont="1"/>
    <xf numFmtId="170" fontId="0" fillId="0" borderId="0" xfId="1" applyNumberFormat="1" applyFont="1"/>
    <xf numFmtId="170" fontId="0" fillId="0" borderId="0" xfId="0" applyNumberFormat="1"/>
    <xf numFmtId="0" fontId="7" fillId="0" borderId="0" xfId="0" applyFont="1"/>
    <xf numFmtId="1" fontId="0" fillId="0" borderId="0" xfId="0" applyNumberFormat="1" applyFill="1"/>
    <xf numFmtId="0" fontId="8" fillId="0" borderId="0" xfId="0" applyFont="1"/>
    <xf numFmtId="165" fontId="0" fillId="0" borderId="0" xfId="0" applyNumberFormat="1" applyFill="1"/>
    <xf numFmtId="0" fontId="1" fillId="0" borderId="0" xfId="0" applyFont="1"/>
  </cellXfs>
  <cellStyles count="3">
    <cellStyle name="Millares" xfId="1" builtinId="3"/>
    <cellStyle name="Normal" xfId="0" builtinId="0"/>
    <cellStyle name="Porcentual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VE"/>
  <c:chart>
    <c:title>
      <c:layout>
        <c:manualLayout>
          <c:xMode val="edge"/>
          <c:yMode val="edge"/>
          <c:x val="0.46106557377049201"/>
          <c:y val="3.8327526132404179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VE"/>
        </a:p>
      </c:txPr>
    </c:title>
    <c:plotArea>
      <c:layout>
        <c:manualLayout>
          <c:layoutTarget val="inner"/>
          <c:xMode val="edge"/>
          <c:yMode val="edge"/>
          <c:x val="0.21311475409836075"/>
          <c:y val="0.17770034843205587"/>
          <c:w val="0.72131147540983642"/>
          <c:h val="0.49477351916376322"/>
        </c:manualLayout>
      </c:layout>
      <c:lineChart>
        <c:grouping val="standard"/>
        <c:ser>
          <c:idx val="0"/>
          <c:order val="0"/>
          <c:tx>
            <c:strRef>
              <c:f>ConsumoUnitario!$O$3</c:f>
              <c:strCache>
                <c:ptCount val="1"/>
                <c:pt idx="0">
                  <c:v>Gasto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ConsumoUnitario!$M$4:$M$15</c:f>
              <c:numCache>
                <c:formatCode>General</c:formatCode>
                <c:ptCount val="12"/>
                <c:pt idx="0">
                  <c:v>20000</c:v>
                </c:pt>
                <c:pt idx="1">
                  <c:v>40000</c:v>
                </c:pt>
                <c:pt idx="2">
                  <c:v>60000</c:v>
                </c:pt>
                <c:pt idx="3">
                  <c:v>80000</c:v>
                </c:pt>
                <c:pt idx="4">
                  <c:v>100000</c:v>
                </c:pt>
                <c:pt idx="5">
                  <c:v>120000</c:v>
                </c:pt>
                <c:pt idx="6">
                  <c:v>140000</c:v>
                </c:pt>
                <c:pt idx="7">
                  <c:v>160000</c:v>
                </c:pt>
                <c:pt idx="8">
                  <c:v>180000</c:v>
                </c:pt>
                <c:pt idx="9">
                  <c:v>200000</c:v>
                </c:pt>
                <c:pt idx="10">
                  <c:v>220000</c:v>
                </c:pt>
                <c:pt idx="11">
                  <c:v>240000</c:v>
                </c:pt>
              </c:numCache>
            </c:numRef>
          </c:cat>
          <c:val>
            <c:numRef>
              <c:f>ConsumoUnitario!$O$4:$O$15</c:f>
              <c:numCache>
                <c:formatCode>0.000</c:formatCode>
                <c:ptCount val="12"/>
                <c:pt idx="0">
                  <c:v>184.32298471047318</c:v>
                </c:pt>
                <c:pt idx="1">
                  <c:v>341.38809242896843</c:v>
                </c:pt>
                <c:pt idx="2">
                  <c:v>476.53684895084763</c:v>
                </c:pt>
                <c:pt idx="3">
                  <c:v>594.18034491833123</c:v>
                </c:pt>
                <c:pt idx="4">
                  <c:v>697.95117793533666</c:v>
                </c:pt>
                <c:pt idx="5">
                  <c:v>790.83157469880098</c:v>
                </c:pt>
                <c:pt idx="6">
                  <c:v>875.26132367866035</c:v>
                </c:pt>
                <c:pt idx="7">
                  <c:v>953.22860682250609</c:v>
                </c:pt>
                <c:pt idx="8">
                  <c:v>1026.346356371851</c:v>
                </c:pt>
                <c:pt idx="9">
                  <c:v>1095.9163685906501</c:v>
                </c:pt>
                <c:pt idx="10">
                  <c:v>1162.9830701208089</c:v>
                </c:pt>
                <c:pt idx="11">
                  <c:v>1228.3785463164672</c:v>
                </c:pt>
              </c:numCache>
            </c:numRef>
          </c:val>
        </c:ser>
        <c:marker val="1"/>
        <c:axId val="121127296"/>
        <c:axId val="121172736"/>
      </c:lineChart>
      <c:catAx>
        <c:axId val="1211272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VE"/>
                  <a:t>precio</a:t>
                </a:r>
              </a:p>
            </c:rich>
          </c:tx>
          <c:layout>
            <c:manualLayout>
              <c:xMode val="edge"/>
              <c:yMode val="edge"/>
              <c:x val="0.52868852459016391"/>
              <c:y val="0.8675958188153313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VE"/>
          </a:p>
        </c:txPr>
        <c:crossAx val="121172736"/>
        <c:crosses val="autoZero"/>
        <c:auto val="1"/>
        <c:lblAlgn val="ctr"/>
        <c:lblOffset val="100"/>
        <c:tickLblSkip val="1"/>
        <c:tickMarkSkip val="1"/>
      </c:catAx>
      <c:valAx>
        <c:axId val="12117273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VE"/>
                  <a:t>$ al mes</a:t>
                </a:r>
              </a:p>
            </c:rich>
          </c:tx>
          <c:layout>
            <c:manualLayout>
              <c:xMode val="edge"/>
              <c:yMode val="edge"/>
              <c:x val="3.2786885245901641E-2"/>
              <c:y val="0.32752613240418132"/>
            </c:manualLayout>
          </c:layout>
          <c:spPr>
            <a:noFill/>
            <a:ln w="25400">
              <a:noFill/>
            </a:ln>
          </c:spPr>
        </c:title>
        <c:numFmt formatCode="0.0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VE"/>
          </a:p>
        </c:txPr>
        <c:crossAx val="12112729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VE"/>
    </a:p>
  </c:txPr>
  <c:printSettings>
    <c:headerFooter alignWithMargins="0"/>
    <c:pageMargins b="1" l="0.75000000000000033" r="0.75000000000000033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VE"/>
  <c:chart>
    <c:title>
      <c:layout>
        <c:manualLayout>
          <c:xMode val="edge"/>
          <c:yMode val="edge"/>
          <c:x val="0.44081675504847623"/>
          <c:y val="3.5369774919614155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VE"/>
        </a:p>
      </c:txPr>
    </c:title>
    <c:plotArea>
      <c:layout>
        <c:manualLayout>
          <c:layoutTarget val="inner"/>
          <c:xMode val="edge"/>
          <c:yMode val="edge"/>
          <c:x val="0.18367365241714406"/>
          <c:y val="0.19614147909967847"/>
          <c:w val="0.58571486937467054"/>
          <c:h val="0.5209003215434086"/>
        </c:manualLayout>
      </c:layout>
      <c:lineChart>
        <c:grouping val="standard"/>
        <c:ser>
          <c:idx val="0"/>
          <c:order val="0"/>
          <c:tx>
            <c:strRef>
              <c:f>ConsumoUnitario!$N$3</c:f>
              <c:strCache>
                <c:ptCount val="1"/>
                <c:pt idx="0">
                  <c:v>Consumo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ConsumoUnitario!$M$4:$M$15</c:f>
              <c:numCache>
                <c:formatCode>General</c:formatCode>
                <c:ptCount val="12"/>
                <c:pt idx="0">
                  <c:v>20000</c:v>
                </c:pt>
                <c:pt idx="1">
                  <c:v>40000</c:v>
                </c:pt>
                <c:pt idx="2">
                  <c:v>60000</c:v>
                </c:pt>
                <c:pt idx="3">
                  <c:v>80000</c:v>
                </c:pt>
                <c:pt idx="4">
                  <c:v>100000</c:v>
                </c:pt>
                <c:pt idx="5">
                  <c:v>120000</c:v>
                </c:pt>
                <c:pt idx="6">
                  <c:v>140000</c:v>
                </c:pt>
                <c:pt idx="7">
                  <c:v>160000</c:v>
                </c:pt>
                <c:pt idx="8">
                  <c:v>180000</c:v>
                </c:pt>
                <c:pt idx="9">
                  <c:v>200000</c:v>
                </c:pt>
                <c:pt idx="10">
                  <c:v>220000</c:v>
                </c:pt>
                <c:pt idx="11">
                  <c:v>240000</c:v>
                </c:pt>
              </c:numCache>
            </c:numRef>
          </c:cat>
          <c:val>
            <c:numRef>
              <c:f>ConsumoUnitario!$N$4:$N$15</c:f>
              <c:numCache>
                <c:formatCode>0.0000</c:formatCode>
                <c:ptCount val="12"/>
                <c:pt idx="0">
                  <c:v>9.2161492355236595E-3</c:v>
                </c:pt>
                <c:pt idx="1">
                  <c:v>8.5347023107242102E-3</c:v>
                </c:pt>
                <c:pt idx="2">
                  <c:v>7.9422808158474602E-3</c:v>
                </c:pt>
                <c:pt idx="3">
                  <c:v>7.4272543114791405E-3</c:v>
                </c:pt>
                <c:pt idx="4">
                  <c:v>6.9795117793533664E-3</c:v>
                </c:pt>
                <c:pt idx="5">
                  <c:v>6.5902631224900084E-3</c:v>
                </c:pt>
                <c:pt idx="6">
                  <c:v>6.2518665977047165E-3</c:v>
                </c:pt>
                <c:pt idx="7">
                  <c:v>5.9576787926406633E-3</c:v>
                </c:pt>
                <c:pt idx="8">
                  <c:v>5.7019242020658386E-3</c:v>
                </c:pt>
                <c:pt idx="9">
                  <c:v>5.4795818429532505E-3</c:v>
                </c:pt>
                <c:pt idx="10">
                  <c:v>5.2862866823673131E-3</c:v>
                </c:pt>
                <c:pt idx="11">
                  <c:v>5.1182439429852799E-3</c:v>
                </c:pt>
              </c:numCache>
            </c:numRef>
          </c:val>
        </c:ser>
        <c:marker val="1"/>
        <c:axId val="99037568"/>
        <c:axId val="99039872"/>
      </c:lineChart>
      <c:catAx>
        <c:axId val="990375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VE"/>
                  <a:t>renta $ x Ha x mes</a:t>
                </a:r>
              </a:p>
            </c:rich>
          </c:tx>
          <c:layout>
            <c:manualLayout>
              <c:xMode val="edge"/>
              <c:yMode val="edge"/>
              <c:x val="0.3510208366811291"/>
              <c:y val="0.8778135048231511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VE"/>
          </a:p>
        </c:txPr>
        <c:crossAx val="99039872"/>
        <c:crosses val="autoZero"/>
        <c:auto val="1"/>
        <c:lblAlgn val="ctr"/>
        <c:lblOffset val="100"/>
        <c:tickLblSkip val="1"/>
        <c:tickMarkSkip val="1"/>
      </c:catAx>
      <c:valAx>
        <c:axId val="9903987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VE"/>
                  <a:t>Has</a:t>
                </a:r>
              </a:p>
            </c:rich>
          </c:tx>
          <c:layout>
            <c:manualLayout>
              <c:xMode val="edge"/>
              <c:yMode val="edge"/>
              <c:x val="3.2653061224489806E-2"/>
              <c:y val="0.4147909967845661"/>
            </c:manualLayout>
          </c:layout>
          <c:spPr>
            <a:noFill/>
            <a:ln w="25400">
              <a:noFill/>
            </a:ln>
          </c:spPr>
        </c:title>
        <c:numFmt formatCode="0.00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VE"/>
          </a:p>
        </c:txPr>
        <c:crossAx val="9903756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83759172960488"/>
          <c:y val="0.42122186495176867"/>
          <c:w val="0.19183694895280945"/>
          <c:h val="7.0739549839228352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VE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VE"/>
    </a:p>
  </c:txPr>
  <c:printSettings>
    <c:headerFooter alignWithMargins="0"/>
    <c:pageMargins b="1" l="0.75000000000000033" r="0.75000000000000033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VE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VE"/>
              <a:t>Consumo Suelo x sector</a:t>
            </a:r>
          </a:p>
        </c:rich>
      </c:tx>
      <c:layout>
        <c:manualLayout>
          <c:xMode val="edge"/>
          <c:yMode val="edge"/>
          <c:x val="0.3020410305854625"/>
          <c:y val="3.7593984962406013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7959211534609707"/>
          <c:y val="0.41353383458646614"/>
          <c:w val="0.44285758416133625"/>
          <c:h val="0.32330827067669193"/>
        </c:manualLayout>
      </c:layout>
      <c:pie3DChart>
        <c:varyColors val="1"/>
        <c:ser>
          <c:idx val="0"/>
          <c:order val="0"/>
          <c:tx>
            <c:v>Suelo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VE"/>
              </a:p>
            </c:txPr>
            <c:showCatName val="1"/>
            <c:showPercent val="1"/>
            <c:showLeaderLines val="1"/>
          </c:dLbls>
          <c:cat>
            <c:strRef>
              <c:f>ConsumoTotal!$B$14:$E$14</c:f>
              <c:strCache>
                <c:ptCount val="4"/>
                <c:pt idx="0">
                  <c:v>   EBasico </c:v>
                </c:pt>
                <c:pt idx="1">
                  <c:v>   EServ   </c:v>
                </c:pt>
                <c:pt idx="2">
                  <c:v>   EstrBajo</c:v>
                </c:pt>
                <c:pt idx="3">
                  <c:v>   EstrAlto</c:v>
                </c:pt>
              </c:strCache>
            </c:strRef>
          </c:cat>
          <c:val>
            <c:numRef>
              <c:f>ConsumoTotal!$B$20:$E$20</c:f>
              <c:numCache>
                <c:formatCode>General</c:formatCode>
                <c:ptCount val="4"/>
                <c:pt idx="0">
                  <c:v>38.603626300000002</c:v>
                </c:pt>
                <c:pt idx="1">
                  <c:v>22.414114000000001</c:v>
                </c:pt>
                <c:pt idx="2">
                  <c:v>113.487534</c:v>
                </c:pt>
                <c:pt idx="3">
                  <c:v>129.49453700000001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VE"/>
    </a:p>
  </c:txPr>
  <c:printSettings>
    <c:headerFooter alignWithMargins="0"/>
    <c:pageMargins b="1" l="0.75000000000000033" r="0.75000000000000033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32</xdr:row>
      <xdr:rowOff>47625</xdr:rowOff>
    </xdr:from>
    <xdr:to>
      <xdr:col>14</xdr:col>
      <xdr:colOff>438150</xdr:colOff>
      <xdr:row>49</xdr:row>
      <xdr:rowOff>28575</xdr:rowOff>
    </xdr:to>
    <xdr:graphicFrame macro="">
      <xdr:nvGraphicFramePr>
        <xdr:cNvPr id="10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504825</xdr:colOff>
      <xdr:row>18</xdr:row>
      <xdr:rowOff>142875</xdr:rowOff>
    </xdr:from>
    <xdr:to>
      <xdr:col>18</xdr:col>
      <xdr:colOff>295275</xdr:colOff>
      <xdr:row>37</xdr:row>
      <xdr:rowOff>28575</xdr:rowOff>
    </xdr:to>
    <xdr:graphicFrame macro="">
      <xdr:nvGraphicFramePr>
        <xdr:cNvPr id="102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352425</xdr:colOff>
      <xdr:row>22</xdr:row>
      <xdr:rowOff>28575</xdr:rowOff>
    </xdr:from>
    <xdr:to>
      <xdr:col>13</xdr:col>
      <xdr:colOff>142875</xdr:colOff>
      <xdr:row>37</xdr:row>
      <xdr:rowOff>133350</xdr:rowOff>
    </xdr:to>
    <xdr:graphicFrame macro="">
      <xdr:nvGraphicFramePr>
        <xdr:cNvPr id="205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7"/>
  <sheetViews>
    <sheetView tabSelected="1" topLeftCell="A53" workbookViewId="0">
      <selection activeCell="A48" sqref="A48:F82"/>
    </sheetView>
  </sheetViews>
  <sheetFormatPr baseColWidth="10" defaultColWidth="9.140625" defaultRowHeight="12.75"/>
  <cols>
    <col min="2" max="3" width="11.28515625" bestFit="1" customWidth="1"/>
    <col min="5" max="5" width="11.28515625" bestFit="1" customWidth="1"/>
    <col min="7" max="7" width="11" customWidth="1"/>
  </cols>
  <sheetData>
    <row r="1" spans="1:10" ht="15.75">
      <c r="A1" s="12" t="s">
        <v>87</v>
      </c>
    </row>
    <row r="3" spans="1:10">
      <c r="A3" s="13" t="s">
        <v>40</v>
      </c>
    </row>
    <row r="4" spans="1:10">
      <c r="A4" t="s">
        <v>0</v>
      </c>
      <c r="B4" t="s">
        <v>2</v>
      </c>
      <c r="C4" s="14" t="s">
        <v>52</v>
      </c>
      <c r="D4" s="14" t="s">
        <v>41</v>
      </c>
      <c r="E4" t="s">
        <v>25</v>
      </c>
      <c r="F4" s="14" t="s">
        <v>42</v>
      </c>
      <c r="G4" s="14" t="s">
        <v>43</v>
      </c>
    </row>
    <row r="5" spans="1:10">
      <c r="A5">
        <v>1</v>
      </c>
      <c r="B5">
        <v>5000</v>
      </c>
      <c r="C5">
        <v>3500</v>
      </c>
      <c r="D5">
        <v>4000</v>
      </c>
      <c r="E5">
        <v>1500</v>
      </c>
      <c r="F5" s="7">
        <v>66</v>
      </c>
      <c r="G5">
        <v>250000</v>
      </c>
    </row>
    <row r="6" spans="1:10">
      <c r="A6">
        <v>2</v>
      </c>
      <c r="B6">
        <v>800</v>
      </c>
      <c r="C6">
        <v>700</v>
      </c>
      <c r="D6">
        <v>13000</v>
      </c>
      <c r="E6">
        <v>3000</v>
      </c>
      <c r="F6" s="7">
        <v>110</v>
      </c>
      <c r="G6">
        <v>130000</v>
      </c>
    </row>
    <row r="7" spans="1:10">
      <c r="A7">
        <v>3</v>
      </c>
      <c r="B7">
        <v>1100</v>
      </c>
      <c r="C7">
        <v>900</v>
      </c>
      <c r="D7">
        <v>5000</v>
      </c>
      <c r="E7">
        <v>11500</v>
      </c>
      <c r="F7" s="7">
        <v>128</v>
      </c>
      <c r="G7">
        <v>180000</v>
      </c>
    </row>
    <row r="8" spans="1:10">
      <c r="A8" t="s">
        <v>1</v>
      </c>
      <c r="B8">
        <f>SUM(B5:B7)</f>
        <v>6900</v>
      </c>
      <c r="C8">
        <f>SUM(C5:C7)</f>
        <v>5100</v>
      </c>
      <c r="D8">
        <f>SUM(D5:D7)</f>
        <v>22000</v>
      </c>
      <c r="E8">
        <f>SUM(E5:E7)</f>
        <v>16000</v>
      </c>
      <c r="F8" s="7">
        <f>SUM(F5:F7)</f>
        <v>304</v>
      </c>
    </row>
    <row r="9" spans="1:10">
      <c r="C9">
        <f>B8+C8</f>
        <v>12000</v>
      </c>
      <c r="E9">
        <f>D8+E8</f>
        <v>38000</v>
      </c>
    </row>
    <row r="10" spans="1:10">
      <c r="C10" t="s">
        <v>38</v>
      </c>
      <c r="D10">
        <f>E9/C9</f>
        <v>3.1666666666666665</v>
      </c>
      <c r="E10" t="s">
        <v>39</v>
      </c>
      <c r="F10">
        <f>C8/E9</f>
        <v>0.13421052631578947</v>
      </c>
    </row>
    <row r="12" spans="1:10">
      <c r="A12" s="13" t="s">
        <v>44</v>
      </c>
    </row>
    <row r="13" spans="1:10">
      <c r="B13" t="s">
        <v>2</v>
      </c>
      <c r="C13" s="14" t="s">
        <v>52</v>
      </c>
      <c r="D13" s="14" t="s">
        <v>41</v>
      </c>
      <c r="E13" t="s">
        <v>25</v>
      </c>
      <c r="F13" s="14" t="s">
        <v>45</v>
      </c>
      <c r="G13" s="14" t="s">
        <v>46</v>
      </c>
      <c r="H13" t="s">
        <v>6</v>
      </c>
      <c r="J13" s="14" t="s">
        <v>47</v>
      </c>
    </row>
    <row r="14" spans="1:10">
      <c r="A14" t="s">
        <v>2</v>
      </c>
      <c r="J14" s="21" t="s">
        <v>88</v>
      </c>
    </row>
    <row r="15" spans="1:10">
      <c r="A15" t="s">
        <v>3</v>
      </c>
      <c r="D15">
        <v>0.12034594594594596</v>
      </c>
      <c r="E15">
        <v>0.15327432432432433</v>
      </c>
      <c r="F15">
        <f>D8*D15+E8*E15</f>
        <v>5100</v>
      </c>
      <c r="G15">
        <f>C8</f>
        <v>5100</v>
      </c>
      <c r="H15">
        <f>F15-G15</f>
        <v>0</v>
      </c>
      <c r="J15" s="14" t="s">
        <v>48</v>
      </c>
    </row>
    <row r="16" spans="1:10">
      <c r="A16" t="s">
        <v>24</v>
      </c>
      <c r="B16">
        <v>1.9989690301548493</v>
      </c>
      <c r="C16">
        <v>1.6092379788101061</v>
      </c>
      <c r="F16">
        <f>B8*B16+C8*C16</f>
        <v>22000</v>
      </c>
      <c r="G16">
        <f>D8</f>
        <v>22000</v>
      </c>
      <c r="H16">
        <f>F16-G16</f>
        <v>0</v>
      </c>
      <c r="J16" s="21" t="s">
        <v>89</v>
      </c>
    </row>
    <row r="17" spans="1:10">
      <c r="A17" t="s">
        <v>25</v>
      </c>
      <c r="B17">
        <v>1.2481255093724533</v>
      </c>
      <c r="C17">
        <v>1.4486145069274654</v>
      </c>
      <c r="F17">
        <f>B8*B17+C8*C17</f>
        <v>16000.000000000002</v>
      </c>
      <c r="G17">
        <f>E8</f>
        <v>16000</v>
      </c>
      <c r="H17">
        <f>F17-G17</f>
        <v>0</v>
      </c>
    </row>
    <row r="19" spans="1:10">
      <c r="A19" s="13" t="s">
        <v>53</v>
      </c>
    </row>
    <row r="20" spans="1:10">
      <c r="A20" s="8"/>
      <c r="B20" t="s">
        <v>2</v>
      </c>
      <c r="C20" s="14" t="s">
        <v>52</v>
      </c>
      <c r="D20" s="14" t="s">
        <v>41</v>
      </c>
      <c r="E20" t="s">
        <v>25</v>
      </c>
    </row>
    <row r="21" spans="1:10">
      <c r="A21" t="s">
        <v>31</v>
      </c>
      <c r="B21" s="9">
        <v>1.2E-2</v>
      </c>
      <c r="C21" s="9">
        <v>2.4E-2</v>
      </c>
      <c r="D21" s="9">
        <v>1.4E-2</v>
      </c>
      <c r="E21" s="9">
        <v>1.7999999999999999E-2</v>
      </c>
      <c r="J21" s="14" t="s">
        <v>50</v>
      </c>
    </row>
    <row r="22" spans="1:10">
      <c r="A22" t="s">
        <v>1</v>
      </c>
      <c r="B22">
        <f>INT(B8*((1+B21)^5))</f>
        <v>7324</v>
      </c>
      <c r="C22">
        <f>INT(C8*((1+C21)^5))</f>
        <v>5742</v>
      </c>
      <c r="D22">
        <f>INT(D8*((1+D21)^5))</f>
        <v>23583</v>
      </c>
      <c r="E22">
        <f>INT(E8*((1+E21)^5))</f>
        <v>17492</v>
      </c>
      <c r="J22" s="14" t="s">
        <v>49</v>
      </c>
    </row>
    <row r="23" spans="1:10">
      <c r="A23" t="s">
        <v>32</v>
      </c>
      <c r="B23">
        <f>B22-B8</f>
        <v>424</v>
      </c>
      <c r="C23">
        <f>C22-C8</f>
        <v>642</v>
      </c>
      <c r="D23">
        <f>D22-D8</f>
        <v>1583</v>
      </c>
      <c r="E23">
        <f>E22-E8</f>
        <v>1492</v>
      </c>
      <c r="J23" s="14" t="s">
        <v>51</v>
      </c>
    </row>
    <row r="24" spans="1:10">
      <c r="J24" s="14"/>
    </row>
    <row r="25" spans="1:10">
      <c r="A25" s="13" t="s">
        <v>54</v>
      </c>
    </row>
    <row r="26" spans="1:10">
      <c r="A26" s="8"/>
      <c r="B26" t="s">
        <v>2</v>
      </c>
      <c r="C26" s="14" t="s">
        <v>52</v>
      </c>
      <c r="D26" s="14" t="s">
        <v>41</v>
      </c>
      <c r="E26" t="s">
        <v>25</v>
      </c>
    </row>
    <row r="27" spans="1:10">
      <c r="A27" t="s">
        <v>31</v>
      </c>
      <c r="B27" s="9">
        <v>0.01</v>
      </c>
      <c r="C27" s="9">
        <v>2.5999999999999999E-2</v>
      </c>
      <c r="D27" s="9">
        <v>1.2E-2</v>
      </c>
      <c r="E27" s="9">
        <v>1.7000000000000001E-2</v>
      </c>
    </row>
    <row r="28" spans="1:10">
      <c r="A28" t="s">
        <v>1</v>
      </c>
      <c r="B28">
        <f>INT(B22*((1+B27)^5))</f>
        <v>7697</v>
      </c>
      <c r="C28">
        <f>INT(C22*((1+C27)^5))</f>
        <v>6528</v>
      </c>
      <c r="D28">
        <f>INT(D22*((1+D27)^5))</f>
        <v>25032</v>
      </c>
      <c r="E28">
        <f>INT(E22*((1+E27)^5))</f>
        <v>19030</v>
      </c>
    </row>
    <row r="29" spans="1:10">
      <c r="A29" t="s">
        <v>32</v>
      </c>
      <c r="B29">
        <f>B28-B22</f>
        <v>373</v>
      </c>
      <c r="C29">
        <f>C28-C22</f>
        <v>786</v>
      </c>
      <c r="D29">
        <f>D28-D22</f>
        <v>1449</v>
      </c>
      <c r="E29">
        <f>E28-E22</f>
        <v>1538</v>
      </c>
    </row>
    <row r="31" spans="1:10">
      <c r="A31" s="13" t="s">
        <v>56</v>
      </c>
    </row>
    <row r="32" spans="1:10">
      <c r="B32" t="s">
        <v>2</v>
      </c>
      <c r="C32" s="14" t="s">
        <v>52</v>
      </c>
      <c r="D32" s="14" t="s">
        <v>41</v>
      </c>
      <c r="E32" t="s">
        <v>25</v>
      </c>
      <c r="F32" t="s">
        <v>4</v>
      </c>
      <c r="G32" t="s">
        <v>5</v>
      </c>
      <c r="H32" t="s">
        <v>6</v>
      </c>
    </row>
    <row r="33" spans="1:10">
      <c r="A33" t="s">
        <v>2</v>
      </c>
    </row>
    <row r="34" spans="1:10">
      <c r="A34" t="s">
        <v>3</v>
      </c>
      <c r="D34">
        <v>0.12644070165752586</v>
      </c>
      <c r="E34">
        <v>0.15779493098619754</v>
      </c>
      <c r="F34">
        <f>D22*D34+E22*E34</f>
        <v>5742</v>
      </c>
      <c r="G34">
        <f>C22</f>
        <v>5742</v>
      </c>
      <c r="H34">
        <f>F34-G34</f>
        <v>0</v>
      </c>
      <c r="J34" s="14" t="s">
        <v>55</v>
      </c>
    </row>
    <row r="35" spans="1:10">
      <c r="A35" t="s">
        <v>24</v>
      </c>
      <c r="B35">
        <v>1.9737956144500239</v>
      </c>
      <c r="C35">
        <v>1.5895020758913312</v>
      </c>
      <c r="F35">
        <f>B22*B35+C22*C35</f>
        <v>23583</v>
      </c>
      <c r="G35">
        <f>D22</f>
        <v>23583</v>
      </c>
      <c r="H35">
        <f>F35-G35</f>
        <v>0</v>
      </c>
    </row>
    <row r="36" spans="1:10">
      <c r="A36" t="s">
        <v>25</v>
      </c>
      <c r="B36">
        <v>1.250897795810473</v>
      </c>
      <c r="C36">
        <v>1.4507879734385398</v>
      </c>
      <c r="F36">
        <f>B22*B36+C22*C36</f>
        <v>17492</v>
      </c>
      <c r="G36">
        <f>E22</f>
        <v>17492</v>
      </c>
      <c r="H36">
        <f>F36-G36</f>
        <v>0</v>
      </c>
    </row>
    <row r="38" spans="1:10">
      <c r="A38" s="13" t="s">
        <v>57</v>
      </c>
    </row>
    <row r="39" spans="1:10">
      <c r="B39" t="s">
        <v>2</v>
      </c>
      <c r="C39" s="14" t="s">
        <v>52</v>
      </c>
      <c r="D39" s="14" t="s">
        <v>41</v>
      </c>
      <c r="E39" t="s">
        <v>25</v>
      </c>
      <c r="F39" t="s">
        <v>4</v>
      </c>
      <c r="G39" t="s">
        <v>5</v>
      </c>
      <c r="H39" t="s">
        <v>6</v>
      </c>
    </row>
    <row r="40" spans="1:10">
      <c r="A40" t="s">
        <v>2</v>
      </c>
    </row>
    <row r="41" spans="1:10">
      <c r="A41" t="s">
        <v>3</v>
      </c>
      <c r="D41">
        <v>0.13555733103723744</v>
      </c>
      <c r="E41">
        <v>0.16472563796510101</v>
      </c>
      <c r="F41">
        <f>D28*D41+E28*E41</f>
        <v>6528.0000009999994</v>
      </c>
      <c r="G41">
        <f>C28</f>
        <v>6528</v>
      </c>
      <c r="H41">
        <f>F41-G41</f>
        <v>9.999994290410541E-7</v>
      </c>
    </row>
    <row r="42" spans="1:10">
      <c r="A42" t="s">
        <v>24</v>
      </c>
      <c r="B42">
        <v>1.9332490782850889</v>
      </c>
      <c r="C42">
        <v>1.5551136403859791</v>
      </c>
      <c r="F42">
        <f>B28*B42+C28*C42</f>
        <v>25032</v>
      </c>
      <c r="G42">
        <f>D28</f>
        <v>25032</v>
      </c>
      <c r="H42">
        <f>F42-G42</f>
        <v>0</v>
      </c>
    </row>
    <row r="43" spans="1:10">
      <c r="A43" t="s">
        <v>25</v>
      </c>
      <c r="B43">
        <v>1.2456910105614649</v>
      </c>
      <c r="C43">
        <v>1.4463719809602336</v>
      </c>
      <c r="F43">
        <f>B28*B43+C28*C43</f>
        <v>19030</v>
      </c>
      <c r="G43">
        <f>E28</f>
        <v>19030</v>
      </c>
      <c r="H43">
        <f>F43-G43</f>
        <v>0</v>
      </c>
    </row>
    <row r="45" spans="1:10" ht="15">
      <c r="A45" s="17" t="s">
        <v>82</v>
      </c>
    </row>
    <row r="48" spans="1:10">
      <c r="A48" t="s">
        <v>0</v>
      </c>
      <c r="B48" t="s">
        <v>33</v>
      </c>
      <c r="C48" t="s">
        <v>34</v>
      </c>
      <c r="D48" t="s">
        <v>31</v>
      </c>
      <c r="E48" t="s">
        <v>35</v>
      </c>
      <c r="F48" t="s">
        <v>31</v>
      </c>
      <c r="G48" t="s">
        <v>37</v>
      </c>
      <c r="H48" t="s">
        <v>31</v>
      </c>
    </row>
    <row r="49" spans="1:10">
      <c r="A49" s="19" t="s">
        <v>81</v>
      </c>
    </row>
    <row r="50" spans="1:10">
      <c r="A50">
        <v>1</v>
      </c>
      <c r="B50" s="15">
        <f>'Resul 03A'!D2</f>
        <v>5000</v>
      </c>
      <c r="C50" s="15">
        <f>'Resul 08A'!D2</f>
        <v>5307.2463768115904</v>
      </c>
      <c r="D50" s="9">
        <f>(C50/B50)^(1/5)-1</f>
        <v>1.1998453843835799E-2</v>
      </c>
      <c r="E50" s="15">
        <f>'Resul 13A'!D2</f>
        <v>5577.5362243157097</v>
      </c>
      <c r="F50" s="9">
        <f>(E50/C50)^(1/5)-1</f>
        <v>9.9843168654267789E-3</v>
      </c>
      <c r="G50" s="15">
        <f>'Resul 13B'!D2</f>
        <v>5577.5362243157097</v>
      </c>
      <c r="H50" s="9">
        <f>(G50/C50)^(1/5)-1</f>
        <v>9.9843168654267789E-3</v>
      </c>
      <c r="J50" s="18"/>
    </row>
    <row r="51" spans="1:10">
      <c r="A51">
        <v>2</v>
      </c>
      <c r="B51" s="15">
        <f>'Resul 03A'!D3</f>
        <v>800</v>
      </c>
      <c r="C51" s="15">
        <f>'Resul 08A'!D3</f>
        <v>849.15942028985501</v>
      </c>
      <c r="D51" s="9">
        <f t="shared" ref="D51:D77" si="0">(C51/B51)^(1/5)-1</f>
        <v>1.1998453843835799E-2</v>
      </c>
      <c r="E51" s="15">
        <f>'Resul 13A'!D3</f>
        <v>892.40579439846999</v>
      </c>
      <c r="F51" s="9">
        <f>(E51/C51)^(1/5)-1</f>
        <v>9.9843165277011536E-3</v>
      </c>
      <c r="G51" s="15">
        <f>'Resul 13B'!D3</f>
        <v>892.40579439846999</v>
      </c>
      <c r="H51" s="9">
        <f t="shared" ref="H51:H77" si="1">(G51/C51)^(1/5)-1</f>
        <v>9.9843165277011536E-3</v>
      </c>
      <c r="J51" s="18"/>
    </row>
    <row r="52" spans="1:10">
      <c r="A52">
        <v>3</v>
      </c>
      <c r="B52" s="15">
        <f>'Resul 03A'!D4</f>
        <v>1100</v>
      </c>
      <c r="C52" s="15">
        <f>'Resul 08A'!D4</f>
        <v>1167.5942028985501</v>
      </c>
      <c r="D52" s="9">
        <f t="shared" si="0"/>
        <v>1.1998453843835799E-2</v>
      </c>
      <c r="E52" s="15">
        <f>'Resul 13A'!D4</f>
        <v>1227.05796885211</v>
      </c>
      <c r="F52" s="9">
        <f>(E52/C52)^(1/5)-1</f>
        <v>9.9843167835542701E-3</v>
      </c>
      <c r="G52" s="15">
        <f>'Resul 13B'!D4</f>
        <v>1227.05796885211</v>
      </c>
      <c r="H52" s="9">
        <f t="shared" si="1"/>
        <v>9.9843167835542701E-3</v>
      </c>
      <c r="J52" s="18"/>
    </row>
    <row r="53" spans="1:10">
      <c r="A53" t="s">
        <v>1</v>
      </c>
      <c r="B53" s="16">
        <f>SUM(B50:B52)</f>
        <v>6900</v>
      </c>
      <c r="C53" s="16">
        <f>SUM(C50:C52)</f>
        <v>7323.9999999999955</v>
      </c>
      <c r="D53" s="9">
        <f t="shared" si="0"/>
        <v>1.1998453843835799E-2</v>
      </c>
      <c r="E53" s="16">
        <f>SUM(E50:E52)</f>
        <v>7696.9999875662897</v>
      </c>
      <c r="F53" s="9">
        <f>(E53/C53)^(1/5)-1</f>
        <v>9.9843168132180971E-3</v>
      </c>
      <c r="G53" s="15">
        <f>SUM(G50:G52)</f>
        <v>7696.9999875662897</v>
      </c>
      <c r="H53" s="9">
        <f t="shared" si="1"/>
        <v>9.9843168132180971E-3</v>
      </c>
      <c r="J53" s="18"/>
    </row>
    <row r="54" spans="1:10">
      <c r="A54" s="19" t="s">
        <v>80</v>
      </c>
      <c r="D54" s="10"/>
      <c r="F54" s="10"/>
      <c r="H54" s="10"/>
      <c r="J54" s="18"/>
    </row>
    <row r="55" spans="1:10">
      <c r="A55">
        <v>1</v>
      </c>
      <c r="B55" s="15">
        <f>'Resul 03A'!D5</f>
        <v>3499.9992065429601</v>
      </c>
      <c r="C55" s="15">
        <f>'Resul 08A'!D5</f>
        <v>3923.6444091796802</v>
      </c>
      <c r="D55" s="9">
        <f t="shared" si="0"/>
        <v>2.3114734140519566E-2</v>
      </c>
      <c r="E55" s="15">
        <f>'Resul 13A'!D5</f>
        <v>4334.4359130859302</v>
      </c>
      <c r="F55" s="9">
        <f>(E55/C55)^(1/5)-1</f>
        <v>2.0113720693635262E-2</v>
      </c>
      <c r="G55" s="15">
        <f>'Resul 13B'!D5</f>
        <v>4705.4158325195303</v>
      </c>
      <c r="H55" s="9">
        <f t="shared" si="1"/>
        <v>3.7006965708990203E-2</v>
      </c>
      <c r="J55" s="18"/>
    </row>
    <row r="56" spans="1:10">
      <c r="A56">
        <v>2</v>
      </c>
      <c r="B56" s="15">
        <f>'Resul 03A'!D6</f>
        <v>699.99990081787098</v>
      </c>
      <c r="C56" s="15">
        <f>'Resul 08A'!D6</f>
        <v>791.804405212402</v>
      </c>
      <c r="D56" s="9">
        <f t="shared" si="0"/>
        <v>2.495308516152428E-2</v>
      </c>
      <c r="E56" s="15">
        <f>'Resul 13A'!D6</f>
        <v>944.99185180664006</v>
      </c>
      <c r="F56" s="9">
        <f>(E56/C56)^(1/5)-1</f>
        <v>3.6005426094236404E-2</v>
      </c>
      <c r="G56" s="15">
        <f>'Resul 13B'!D6</f>
        <v>808.25067138671795</v>
      </c>
      <c r="H56" s="9">
        <f t="shared" si="1"/>
        <v>4.1200339142366538E-3</v>
      </c>
      <c r="J56" s="18"/>
    </row>
    <row r="57" spans="1:10">
      <c r="A57">
        <v>3</v>
      </c>
      <c r="B57" s="15">
        <f>'Resul 03A'!D7</f>
        <v>899.99983978271405</v>
      </c>
      <c r="C57" s="15">
        <f>'Resul 08A'!D7</f>
        <v>1026.5510940551701</v>
      </c>
      <c r="D57" s="9">
        <f t="shared" si="0"/>
        <v>2.6662330722767802E-2</v>
      </c>
      <c r="E57" s="15">
        <f>'Resul 13A'!D7</f>
        <v>1248.5699768066399</v>
      </c>
      <c r="F57" s="9">
        <f>(E57/C57)^(1/5)-1</f>
        <v>3.9935642807955807E-2</v>
      </c>
      <c r="G57" s="15">
        <f>'Resul 13B'!D7</f>
        <v>1014.33079528808</v>
      </c>
      <c r="H57" s="9">
        <f t="shared" si="1"/>
        <v>-2.3922642026833474E-3</v>
      </c>
      <c r="J57" s="18"/>
    </row>
    <row r="58" spans="1:10">
      <c r="A58" t="s">
        <v>1</v>
      </c>
      <c r="B58" s="16">
        <f>SUM(B55:B57)</f>
        <v>5099.9989471435447</v>
      </c>
      <c r="C58" s="16">
        <f>SUM(C55:C57)</f>
        <v>5741.9999084472529</v>
      </c>
      <c r="D58" s="9">
        <f t="shared" si="0"/>
        <v>2.3996845957896751E-2</v>
      </c>
      <c r="E58" s="15">
        <f>SUM(E55:E57)</f>
        <v>6527.9977416992097</v>
      </c>
      <c r="F58" s="9">
        <f>(E58/C58)^(1/5)-1</f>
        <v>2.5990555143776017E-2</v>
      </c>
      <c r="G58" s="15">
        <f>SUM(G55:G57)</f>
        <v>6527.9972991943287</v>
      </c>
      <c r="H58" s="9">
        <f t="shared" si="1"/>
        <v>2.5990541234278464E-2</v>
      </c>
      <c r="J58" s="18"/>
    </row>
    <row r="59" spans="1:10">
      <c r="A59" s="19" t="s">
        <v>79</v>
      </c>
      <c r="D59" s="10"/>
      <c r="F59" s="10"/>
      <c r="H59" s="10"/>
      <c r="J59" s="18"/>
    </row>
    <row r="60" spans="1:10">
      <c r="A60">
        <v>1</v>
      </c>
      <c r="B60" s="15">
        <f>'Resul 03A'!D8</f>
        <v>4000.00001525878</v>
      </c>
      <c r="C60" s="15">
        <f>'Resul 08A'!D8</f>
        <v>4130.5078735351499</v>
      </c>
      <c r="D60" s="9">
        <f t="shared" si="0"/>
        <v>6.4418613656624935E-3</v>
      </c>
      <c r="E60" s="16">
        <f>'Resul 13A'!D8</f>
        <v>4258.5014343261701</v>
      </c>
      <c r="F60" s="9">
        <f>(E60/C60)^(1/5)-1</f>
        <v>6.1220538775821343E-3</v>
      </c>
      <c r="G60" s="15">
        <f>'Resul 13B'!D8</f>
        <v>4180.4971771240198</v>
      </c>
      <c r="H60" s="9">
        <f t="shared" si="1"/>
        <v>2.4088586785593336E-3</v>
      </c>
      <c r="J60" s="18"/>
    </row>
    <row r="61" spans="1:10">
      <c r="A61">
        <v>2</v>
      </c>
      <c r="B61" s="15">
        <f>'Resul 03A'!D9</f>
        <v>12999.9981689453</v>
      </c>
      <c r="C61" s="15">
        <f>'Resul 08A'!D9</f>
        <v>14055.932128906201</v>
      </c>
      <c r="D61" s="9">
        <f t="shared" si="0"/>
        <v>1.5741676209213518E-2</v>
      </c>
      <c r="E61" s="16">
        <f>'Resul 13A'!D9</f>
        <v>14988.5615234375</v>
      </c>
      <c r="F61" s="9">
        <f>(E61/C61)^(1/5)-1</f>
        <v>1.2931462032080621E-2</v>
      </c>
      <c r="G61" s="15">
        <f>'Resul 13B'!D9</f>
        <v>14449.7790527343</v>
      </c>
      <c r="H61" s="9">
        <f t="shared" si="1"/>
        <v>5.5422219456964239E-3</v>
      </c>
      <c r="J61" s="18"/>
    </row>
    <row r="62" spans="1:10">
      <c r="A62">
        <v>3</v>
      </c>
      <c r="B62" s="15">
        <f>'Resul 03A'!D10</f>
        <v>4999.9996337890598</v>
      </c>
      <c r="C62" s="15">
        <f>'Resul 08A'!D10</f>
        <v>5396.5628967285102</v>
      </c>
      <c r="D62" s="9">
        <f t="shared" si="0"/>
        <v>1.5381985636508499E-2</v>
      </c>
      <c r="E62" s="16">
        <f>'Resul 13A'!D10</f>
        <v>5784.9352416992097</v>
      </c>
      <c r="F62" s="9">
        <f>(E62/C62)^(1/5)-1</f>
        <v>1.3996023150784742E-2</v>
      </c>
      <c r="G62" s="15">
        <f>'Resul 13B'!D10</f>
        <v>6401.7219848632803</v>
      </c>
      <c r="H62" s="9">
        <f t="shared" si="1"/>
        <v>3.4751139418676136E-2</v>
      </c>
      <c r="J62" s="18"/>
    </row>
    <row r="63" spans="1:10">
      <c r="A63" t="s">
        <v>1</v>
      </c>
      <c r="B63" s="16">
        <f>SUM(B60:B62)</f>
        <v>21999.997817993139</v>
      </c>
      <c r="C63" s="16">
        <f>SUM(C60:C62)</f>
        <v>23583.002899169864</v>
      </c>
      <c r="D63" s="9">
        <f t="shared" si="0"/>
        <v>1.3993785495608702E-2</v>
      </c>
      <c r="E63" s="16">
        <f>SUM(E60:E62)</f>
        <v>25031.998199462883</v>
      </c>
      <c r="F63" s="9">
        <f>(E63/C63)^(1/5)-1</f>
        <v>1.1997134768194861E-2</v>
      </c>
      <c r="G63" s="16">
        <f>SUM(G60:G62)</f>
        <v>25031.9982147216</v>
      </c>
      <c r="H63" s="9">
        <f t="shared" si="1"/>
        <v>1.199713489157106E-2</v>
      </c>
      <c r="J63" s="18"/>
    </row>
    <row r="64" spans="1:10">
      <c r="A64" s="19" t="s">
        <v>78</v>
      </c>
      <c r="D64" s="10"/>
      <c r="F64" s="10"/>
      <c r="H64" s="10"/>
      <c r="J64" s="18"/>
    </row>
    <row r="65" spans="1:10">
      <c r="A65">
        <v>1</v>
      </c>
      <c r="B65" s="15">
        <f>'Resul 03A'!D11</f>
        <v>1500.00061035156</v>
      </c>
      <c r="C65" s="15">
        <f>'Resul 08A'!D11</f>
        <v>1551.0178680419899</v>
      </c>
      <c r="D65" s="9">
        <f t="shared" si="0"/>
        <v>6.7116004097138582E-3</v>
      </c>
      <c r="E65" s="15">
        <f>'Resul 13A'!D11</f>
        <v>1601.84560394287</v>
      </c>
      <c r="F65" s="9">
        <f>(E65/C65)^(1/5)-1</f>
        <v>6.4698521499169104E-3</v>
      </c>
      <c r="G65" s="15">
        <f>'Resul 13B'!D11</f>
        <v>1485.8695373535099</v>
      </c>
      <c r="H65" s="9">
        <f t="shared" si="1"/>
        <v>-8.5455289171940674E-3</v>
      </c>
      <c r="J65" s="18"/>
    </row>
    <row r="66" spans="1:10">
      <c r="A66">
        <v>2</v>
      </c>
      <c r="B66" s="15">
        <f>'Resul 03A'!D12</f>
        <v>3000.0003967285102</v>
      </c>
      <c r="C66" s="15">
        <f>'Resul 08A'!D12</f>
        <v>3288.3256225585901</v>
      </c>
      <c r="D66" s="9">
        <f t="shared" si="0"/>
        <v>1.8522672384344574E-2</v>
      </c>
      <c r="E66" s="15">
        <f>'Resul 13A'!D12</f>
        <v>3474.19116210937</v>
      </c>
      <c r="F66" s="9">
        <f>(E66/C66)^(1/5)-1</f>
        <v>1.1057322638163392E-2</v>
      </c>
      <c r="G66" s="15">
        <f>'Resul 13B'!D12</f>
        <v>3574.5717468261701</v>
      </c>
      <c r="H66" s="9">
        <f t="shared" si="1"/>
        <v>1.6833487332603703E-2</v>
      </c>
      <c r="J66" s="18"/>
    </row>
    <row r="67" spans="1:10">
      <c r="A67">
        <v>3</v>
      </c>
      <c r="B67" s="15">
        <f>'Resul 03A'!D13</f>
        <v>11500.0031738281</v>
      </c>
      <c r="C67" s="15">
        <f>'Resul 08A'!D13</f>
        <v>12652.6584472656</v>
      </c>
      <c r="D67" s="9">
        <f t="shared" si="0"/>
        <v>1.9287656293224709E-2</v>
      </c>
      <c r="E67" s="15">
        <f>'Resul 13A'!D13</f>
        <v>13953.9591064453</v>
      </c>
      <c r="F67" s="9">
        <f>(E67/C67)^(1/5)-1</f>
        <v>1.9772114907337324E-2</v>
      </c>
      <c r="G67" s="15">
        <f>'Resul 13B'!D13</f>
        <v>13969.554321289001</v>
      </c>
      <c r="H67" s="9">
        <f t="shared" si="1"/>
        <v>1.9999956485676318E-2</v>
      </c>
      <c r="J67" s="18"/>
    </row>
    <row r="68" spans="1:10">
      <c r="A68" t="s">
        <v>1</v>
      </c>
      <c r="B68" s="16">
        <f>SUM(B65:B67)</f>
        <v>16000.00418090817</v>
      </c>
      <c r="C68" s="16">
        <f>SUM(C65:C67)</f>
        <v>17492.001937866182</v>
      </c>
      <c r="D68" s="9">
        <f t="shared" si="0"/>
        <v>1.7990872683123937E-2</v>
      </c>
      <c r="E68" s="15">
        <f>SUM(E65:E67)</f>
        <v>19029.99587249754</v>
      </c>
      <c r="F68" s="9">
        <f>(E68/C68)^(1/5)-1</f>
        <v>1.6997383210477279E-2</v>
      </c>
      <c r="G68" s="1">
        <f>SUM(G65:G67)</f>
        <v>19029.995605468681</v>
      </c>
      <c r="H68" s="9">
        <f t="shared" si="1"/>
        <v>1.6997380356376102E-2</v>
      </c>
      <c r="J68" s="18"/>
    </row>
    <row r="69" spans="1:10">
      <c r="A69" s="19" t="s">
        <v>76</v>
      </c>
      <c r="D69" s="10"/>
      <c r="F69" s="10"/>
      <c r="H69" s="10"/>
      <c r="J69" s="18"/>
    </row>
    <row r="70" spans="1:10">
      <c r="A70">
        <v>1</v>
      </c>
      <c r="B70" s="7">
        <f>'Resul 03A'!D14</f>
        <v>65.999984741210895</v>
      </c>
      <c r="C70" s="7">
        <f>'Resul 08A'!D14</f>
        <v>66.000007629394503</v>
      </c>
      <c r="D70" s="9">
        <f t="shared" si="0"/>
        <v>6.9358138565789318E-8</v>
      </c>
      <c r="E70" s="7">
        <f>'Resul 13A'!D14</f>
        <v>66.000030517578097</v>
      </c>
      <c r="F70" s="9">
        <f>(E70/C70)^(1/5)-1</f>
        <v>6.9358114362927381E-8</v>
      </c>
      <c r="G70" s="7">
        <f>'Resul 13B'!D14</f>
        <v>66.000022888183494</v>
      </c>
      <c r="H70" s="9">
        <f t="shared" si="1"/>
        <v>4.623874483300483E-8</v>
      </c>
      <c r="J70" s="20"/>
    </row>
    <row r="71" spans="1:10">
      <c r="A71">
        <v>2</v>
      </c>
      <c r="B71" s="7">
        <f>'Resul 03A'!D15</f>
        <v>109.999794006347</v>
      </c>
      <c r="C71" s="7">
        <f>'Resul 08A'!D15</f>
        <v>119.429725646972</v>
      </c>
      <c r="D71" s="9">
        <f t="shared" si="0"/>
        <v>1.6585972077386213E-2</v>
      </c>
      <c r="E71" s="7">
        <f>'Resul 13A'!D15</f>
        <v>127.55953979492099</v>
      </c>
      <c r="F71" s="9">
        <f>(E71/C71)^(1/5)-1</f>
        <v>1.3258141143699609E-2</v>
      </c>
      <c r="G71" s="7">
        <f>'Resul 13B'!D15</f>
        <v>124.633544921875</v>
      </c>
      <c r="H71" s="9">
        <f t="shared" si="1"/>
        <v>8.5664160366778486E-3</v>
      </c>
      <c r="I71" s="7"/>
      <c r="J71" s="20"/>
    </row>
    <row r="72" spans="1:10">
      <c r="A72">
        <v>3</v>
      </c>
      <c r="B72" s="7">
        <f>'Resul 03A'!D16</f>
        <v>127.99981689453099</v>
      </c>
      <c r="C72" s="7">
        <f>'Resul 08A'!D16</f>
        <v>140.23272705078099</v>
      </c>
      <c r="D72" s="9">
        <f t="shared" si="0"/>
        <v>1.8422548404202432E-2</v>
      </c>
      <c r="E72" s="7">
        <f>'Resul 13A'!D16</f>
        <v>154.04084777832</v>
      </c>
      <c r="F72" s="9">
        <f>(E72/C72)^(1/5)-1</f>
        <v>1.8960394852016726E-2</v>
      </c>
      <c r="G72" s="7">
        <f>'Resul 13B'!D16</f>
        <v>156.01286315917901</v>
      </c>
      <c r="H72" s="9">
        <f t="shared" si="1"/>
        <v>2.1556062497459783E-2</v>
      </c>
      <c r="I72" s="7"/>
      <c r="J72" s="20"/>
    </row>
    <row r="73" spans="1:10">
      <c r="A73" t="s">
        <v>1</v>
      </c>
      <c r="B73" s="7">
        <f>SUM(B70:B72)</f>
        <v>303.99959564208893</v>
      </c>
      <c r="C73" s="7">
        <f>SUM(C70:C72)</f>
        <v>325.66246032714753</v>
      </c>
      <c r="D73" s="9">
        <f t="shared" si="0"/>
        <v>1.386221691751377E-2</v>
      </c>
      <c r="E73" s="7">
        <f>SUM(E70:E72)</f>
        <v>347.60041809081906</v>
      </c>
      <c r="F73" s="9">
        <f>(E73/C73)^(1/5)-1</f>
        <v>1.3123800752844694E-2</v>
      </c>
      <c r="G73" s="7">
        <f>SUM(G70:G72)</f>
        <v>346.64643096923749</v>
      </c>
      <c r="H73" s="9">
        <f t="shared" si="1"/>
        <v>1.2567086901158708E-2</v>
      </c>
      <c r="I73" s="7"/>
      <c r="J73" s="20"/>
    </row>
    <row r="74" spans="1:10">
      <c r="A74" s="19" t="s">
        <v>83</v>
      </c>
      <c r="D74" s="10"/>
      <c r="F74" s="10"/>
      <c r="H74" s="10"/>
      <c r="J74" s="18"/>
    </row>
    <row r="75" spans="1:10">
      <c r="A75">
        <v>1</v>
      </c>
      <c r="B75" s="15">
        <f>'Resul 03A'!G14</f>
        <v>250000</v>
      </c>
      <c r="C75" s="15">
        <f>'Resul 08A'!G14</f>
        <v>289600.73034974601</v>
      </c>
      <c r="D75" s="9">
        <f t="shared" si="0"/>
        <v>2.9845151834002825E-2</v>
      </c>
      <c r="E75" s="15">
        <f>'Resul 13A'!G14</f>
        <v>334128.34447160602</v>
      </c>
      <c r="F75" s="9">
        <f>(E75/C75)^(1/5)-1</f>
        <v>2.9017434979783596E-2</v>
      </c>
      <c r="G75" s="15">
        <f>'Resul 13B'!G14</f>
        <v>338663.92168762902</v>
      </c>
      <c r="H75" s="9">
        <f t="shared" si="1"/>
        <v>3.1796038433800966E-2</v>
      </c>
      <c r="J75" s="18"/>
    </row>
    <row r="76" spans="1:10">
      <c r="A76">
        <v>2</v>
      </c>
      <c r="B76" s="15">
        <f>'Resul 03A'!G15</f>
        <v>120000</v>
      </c>
      <c r="C76" s="15">
        <f>'Resul 08A'!G15</f>
        <v>119999.996273946</v>
      </c>
      <c r="D76" s="9">
        <f t="shared" si="0"/>
        <v>-6.2100901088157912E-9</v>
      </c>
      <c r="E76" s="15">
        <f>'Resul 13A'!G15</f>
        <v>120000.00017922399</v>
      </c>
      <c r="F76" s="9">
        <f>(E76/C76)^(1/5)-1</f>
        <v>6.5087968348365166E-9</v>
      </c>
      <c r="G76" s="15">
        <f>'Resul 13B'!G15</f>
        <v>119999.991823255</v>
      </c>
      <c r="H76" s="9">
        <f t="shared" si="1"/>
        <v>-7.417818692623257E-9</v>
      </c>
      <c r="J76" s="18"/>
    </row>
    <row r="77" spans="1:10">
      <c r="A77">
        <v>3</v>
      </c>
      <c r="B77" s="15">
        <f>'Resul 03A'!G16</f>
        <v>180000</v>
      </c>
      <c r="C77" s="15">
        <f>'Resul 08A'!G16</f>
        <v>179999.99434430999</v>
      </c>
      <c r="D77" s="9">
        <f t="shared" si="0"/>
        <v>-6.2841001291502607E-9</v>
      </c>
      <c r="E77" s="15">
        <f>'Resul 13A'!G16</f>
        <v>180000.00027203999</v>
      </c>
      <c r="F77" s="9">
        <f>(E77/C77)^(1/5)-1</f>
        <v>6.5863667852994467E-9</v>
      </c>
      <c r="G77" s="15">
        <f>'Resul 13B'!G16</f>
        <v>179999.98758871201</v>
      </c>
      <c r="H77" s="9">
        <f t="shared" si="1"/>
        <v>-7.5062203119813375E-9</v>
      </c>
      <c r="J77" s="18"/>
    </row>
    <row r="78" spans="1:10">
      <c r="A78" s="19" t="s">
        <v>77</v>
      </c>
      <c r="D78" s="10"/>
      <c r="F78" s="10"/>
      <c r="H78" s="10"/>
      <c r="J78" s="18"/>
    </row>
    <row r="79" spans="1:10">
      <c r="A79">
        <v>1</v>
      </c>
      <c r="B79" s="15">
        <f>B70*B75</f>
        <v>16499996.185302723</v>
      </c>
      <c r="C79" s="15">
        <f>C70*C75</f>
        <v>19113650.412561458</v>
      </c>
      <c r="D79" s="9">
        <f t="shared" ref="D79:D82" si="2">(C79/B79)^(1/5)-1</f>
        <v>2.9845223262145559E-2</v>
      </c>
      <c r="E79" s="15">
        <f>E70*E75</f>
        <v>22052480.931913845</v>
      </c>
      <c r="F79" s="9">
        <f>(E79/C79)^(1/5)-1</f>
        <v>2.9017506350492495E-2</v>
      </c>
      <c r="G79" s="15">
        <f>G70*G75</f>
        <v>22351826.582785498</v>
      </c>
      <c r="H79" s="9">
        <f t="shared" ref="H79:H82" si="3">(G79/C79)^(1/5)-1</f>
        <v>3.1796086142754865E-2</v>
      </c>
      <c r="J79" s="18"/>
    </row>
    <row r="80" spans="1:10">
      <c r="A80">
        <v>2</v>
      </c>
      <c r="B80" s="15">
        <f t="shared" ref="B80:C81" si="4">B71*B76</f>
        <v>13199975.280761641</v>
      </c>
      <c r="C80" s="15">
        <f t="shared" si="4"/>
        <v>14331566.632635033</v>
      </c>
      <c r="D80" s="9">
        <f t="shared" si="2"/>
        <v>1.6585965764295718E-2</v>
      </c>
      <c r="E80" s="15">
        <f t="shared" ref="E80:G80" si="5">E71*E76</f>
        <v>15307144.798252249</v>
      </c>
      <c r="F80" s="9">
        <f>(E80/C80)^(1/5)-1</f>
        <v>1.3258147738790971E-2</v>
      </c>
      <c r="G80" s="15">
        <f t="shared" si="5"/>
        <v>14956024.371528285</v>
      </c>
      <c r="H80" s="9">
        <f t="shared" si="3"/>
        <v>8.566408555314986E-3</v>
      </c>
      <c r="J80" s="18"/>
    </row>
    <row r="81" spans="1:10">
      <c r="A81">
        <v>3</v>
      </c>
      <c r="B81" s="15">
        <f t="shared" si="4"/>
        <v>23039967.04101558</v>
      </c>
      <c r="C81" s="15">
        <f t="shared" si="4"/>
        <v>25241890.076027747</v>
      </c>
      <c r="D81" s="9">
        <f t="shared" si="2"/>
        <v>1.8422542004333353E-2</v>
      </c>
      <c r="E81" s="15">
        <f t="shared" ref="E81:G81" si="6">E72*E77</f>
        <v>27727352.642002869</v>
      </c>
      <c r="F81" s="9">
        <f>(E81/C81)^(1/5)-1</f>
        <v>1.8960401563263618E-2</v>
      </c>
      <c r="G81" s="15">
        <f t="shared" si="6"/>
        <v>28082313.432331648</v>
      </c>
      <c r="H81" s="9">
        <f t="shared" si="3"/>
        <v>2.1556054829434901E-2</v>
      </c>
      <c r="J81" s="18"/>
    </row>
    <row r="82" spans="1:10">
      <c r="A82" s="14" t="s">
        <v>1</v>
      </c>
      <c r="B82" s="15">
        <f>SUM(B79:B81)</f>
        <v>52739938.507079944</v>
      </c>
      <c r="C82" s="15">
        <f>SUM(C79:C81)</f>
        <v>58687107.121224239</v>
      </c>
      <c r="D82" s="9">
        <f t="shared" si="2"/>
        <v>2.1599370466616197E-2</v>
      </c>
      <c r="E82" s="15">
        <f>SUM(E79:E81)</f>
        <v>65086978.372168958</v>
      </c>
      <c r="F82" s="9">
        <f>(E82/C82)^(1/5)-1</f>
        <v>2.0916637888162226E-2</v>
      </c>
      <c r="G82" s="15">
        <f>SUM(G79:G81)</f>
        <v>65390164.386645436</v>
      </c>
      <c r="H82" s="9">
        <f t="shared" si="3"/>
        <v>2.1865990672287783E-2</v>
      </c>
      <c r="J82" s="18"/>
    </row>
    <row r="83" spans="1:10">
      <c r="B83" s="15"/>
      <c r="C83" s="1"/>
      <c r="D83" s="9"/>
      <c r="E83" s="1"/>
      <c r="F83" s="9"/>
      <c r="G83" s="1"/>
      <c r="H83" s="9"/>
      <c r="J83" s="18"/>
    </row>
    <row r="84" spans="1:10">
      <c r="A84" t="s">
        <v>36</v>
      </c>
      <c r="J84" s="18"/>
    </row>
    <row r="85" spans="1:10">
      <c r="A85">
        <v>1</v>
      </c>
      <c r="B85" s="7">
        <f t="shared" ref="B85:C87" si="7">(B60+B65)/B70</f>
        <v>83.333362078432387</v>
      </c>
      <c r="C85" s="7">
        <f t="shared" si="7"/>
        <v>86.083713406220141</v>
      </c>
      <c r="E85" s="7">
        <f>(E60+E65)/E70</f>
        <v>88.793095886648516</v>
      </c>
      <c r="G85" s="7">
        <f>(G60+G65)/G70</f>
        <v>85.854011355078242</v>
      </c>
      <c r="J85" s="18"/>
    </row>
    <row r="86" spans="1:10">
      <c r="A86">
        <v>2</v>
      </c>
      <c r="B86" s="7">
        <f t="shared" si="7"/>
        <v>145.4548048040036</v>
      </c>
      <c r="C86" s="7">
        <f t="shared" si="7"/>
        <v>145.22563505448809</v>
      </c>
      <c r="E86" s="7">
        <f>(E61+E66)/E71</f>
        <v>144.73831369437096</v>
      </c>
      <c r="G86" s="7">
        <f>(G61+G66)/G71</f>
        <v>144.61877667732881</v>
      </c>
      <c r="J86" s="18"/>
    </row>
    <row r="87" spans="1:10">
      <c r="A87">
        <v>3</v>
      </c>
      <c r="B87" s="7">
        <f t="shared" si="7"/>
        <v>128.90645633667424</v>
      </c>
      <c r="C87" s="7">
        <f t="shared" si="7"/>
        <v>128.70905189954794</v>
      </c>
      <c r="E87" s="7">
        <f>(E62+E67)/E72</f>
        <v>128.14064991742143</v>
      </c>
      <c r="G87" s="7">
        <f>(G62+G67)/G72</f>
        <v>130.57433786961263</v>
      </c>
      <c r="J87" s="18"/>
    </row>
    <row r="92" spans="1:10">
      <c r="B92" s="11"/>
      <c r="C92" s="11"/>
      <c r="D92" s="11"/>
      <c r="E92" s="11"/>
      <c r="F92" s="11"/>
      <c r="G92" s="11"/>
      <c r="H92" s="11"/>
      <c r="I92" s="11"/>
    </row>
    <row r="93" spans="1:10">
      <c r="B93" s="11"/>
      <c r="C93" s="11"/>
      <c r="D93" s="11"/>
      <c r="E93" s="11"/>
      <c r="F93" s="11"/>
      <c r="G93" s="11"/>
      <c r="H93" s="11"/>
      <c r="I93" s="11"/>
    </row>
    <row r="94" spans="1:10">
      <c r="B94" s="11"/>
      <c r="C94" s="11"/>
      <c r="D94" s="11"/>
      <c r="E94" s="11"/>
      <c r="F94" s="11"/>
      <c r="G94" s="11"/>
      <c r="H94" s="11"/>
      <c r="I94" s="11"/>
    </row>
    <row r="98" spans="2:9">
      <c r="B98" s="1"/>
      <c r="C98" s="1"/>
      <c r="D98" s="1"/>
      <c r="E98" s="1"/>
      <c r="F98" s="1"/>
      <c r="G98" s="1"/>
      <c r="H98" s="1"/>
      <c r="I98" s="1"/>
    </row>
    <row r="99" spans="2:9">
      <c r="C99" s="1"/>
      <c r="D99" s="1"/>
      <c r="E99" s="1"/>
      <c r="F99" s="1"/>
      <c r="G99" s="1"/>
      <c r="H99" s="1"/>
      <c r="I99" s="1"/>
    </row>
    <row r="100" spans="2:9">
      <c r="C100" s="1"/>
      <c r="D100" s="1"/>
      <c r="E100" s="1"/>
      <c r="F100" s="1"/>
      <c r="G100" s="1"/>
      <c r="H100" s="1"/>
      <c r="I100" s="1"/>
    </row>
    <row r="104" spans="2:9">
      <c r="G104" s="1"/>
      <c r="H104" s="1"/>
      <c r="I104" s="1"/>
    </row>
    <row r="105" spans="2:9">
      <c r="F105" s="1"/>
      <c r="G105" s="1"/>
      <c r="H105" s="1"/>
      <c r="I105" s="1"/>
    </row>
    <row r="106" spans="2:9">
      <c r="G106" s="1"/>
      <c r="H106" s="1"/>
      <c r="I106" s="1"/>
    </row>
    <row r="107" spans="2:9">
      <c r="F107" s="1"/>
      <c r="G107" s="1"/>
      <c r="H107" s="1"/>
      <c r="I107" s="1"/>
    </row>
  </sheetData>
  <phoneticPr fontId="0" type="noConversion"/>
  <pageMargins left="0.75" right="0.75" top="1" bottom="1" header="0.5" footer="0.5"/>
  <pageSetup orientation="portrait" verticalDpi="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6"/>
  <sheetViews>
    <sheetView workbookViewId="0">
      <selection activeCell="M1" sqref="M1"/>
    </sheetView>
  </sheetViews>
  <sheetFormatPr baseColWidth="10" defaultRowHeight="12.75"/>
  <sheetData>
    <row r="1" spans="1:10">
      <c r="A1" t="s">
        <v>58</v>
      </c>
      <c r="B1" t="s">
        <v>59</v>
      </c>
      <c r="C1" t="s">
        <v>12</v>
      </c>
      <c r="D1" t="s">
        <v>60</v>
      </c>
      <c r="E1" t="s">
        <v>61</v>
      </c>
      <c r="F1" t="s">
        <v>62</v>
      </c>
      <c r="G1" t="s">
        <v>63</v>
      </c>
      <c r="H1" t="s">
        <v>64</v>
      </c>
      <c r="I1" t="s">
        <v>65</v>
      </c>
      <c r="J1" t="s">
        <v>66</v>
      </c>
    </row>
    <row r="2" spans="1:10">
      <c r="A2" t="s">
        <v>67</v>
      </c>
      <c r="B2" t="s">
        <v>68</v>
      </c>
      <c r="C2" t="s">
        <v>69</v>
      </c>
      <c r="D2" s="2">
        <v>5000</v>
      </c>
      <c r="E2" s="2">
        <v>0</v>
      </c>
      <c r="F2" s="2">
        <v>13441.3346226144</v>
      </c>
      <c r="G2" s="2">
        <v>13441.3346226144</v>
      </c>
      <c r="H2" s="2">
        <v>0</v>
      </c>
      <c r="I2" s="2">
        <v>8999999488</v>
      </c>
      <c r="J2" s="2">
        <v>0</v>
      </c>
    </row>
    <row r="3" spans="1:10">
      <c r="A3" t="s">
        <v>67</v>
      </c>
      <c r="B3" t="s">
        <v>68</v>
      </c>
      <c r="C3" t="s">
        <v>70</v>
      </c>
      <c r="D3" s="2">
        <v>800</v>
      </c>
      <c r="E3" s="2">
        <v>0</v>
      </c>
      <c r="F3" s="2">
        <v>11603.5773849462</v>
      </c>
      <c r="G3" s="2">
        <v>11603.5773849462</v>
      </c>
      <c r="H3" s="2">
        <v>0</v>
      </c>
      <c r="I3" s="2">
        <v>8999999488</v>
      </c>
      <c r="J3" s="2">
        <v>0</v>
      </c>
    </row>
    <row r="4" spans="1:10">
      <c r="A4" t="s">
        <v>67</v>
      </c>
      <c r="B4" t="s">
        <v>68</v>
      </c>
      <c r="C4" t="s">
        <v>71</v>
      </c>
      <c r="D4" s="2">
        <v>1100</v>
      </c>
      <c r="E4" s="2">
        <v>0</v>
      </c>
      <c r="F4" s="2">
        <v>11579.5657974774</v>
      </c>
      <c r="G4" s="2">
        <v>11579.5657974774</v>
      </c>
      <c r="H4" s="2">
        <v>0</v>
      </c>
      <c r="I4" s="2">
        <v>8999999488</v>
      </c>
      <c r="J4" s="2">
        <v>0</v>
      </c>
    </row>
    <row r="5" spans="1:10">
      <c r="A5" t="s">
        <v>67</v>
      </c>
      <c r="B5" t="s">
        <v>72</v>
      </c>
      <c r="C5" t="s">
        <v>69</v>
      </c>
      <c r="D5" s="2">
        <v>3499.9992065429601</v>
      </c>
      <c r="E5" s="2">
        <v>711.29510498046795</v>
      </c>
      <c r="F5" s="2">
        <v>13051.9767607347</v>
      </c>
      <c r="G5" s="2">
        <v>13051.9767607347</v>
      </c>
      <c r="H5" s="2">
        <v>0</v>
      </c>
      <c r="I5" s="2">
        <v>8999999488</v>
      </c>
      <c r="J5" s="2">
        <v>-49.7010688781738</v>
      </c>
    </row>
    <row r="6" spans="1:10">
      <c r="A6" t="s">
        <v>67</v>
      </c>
      <c r="B6" t="s">
        <v>72</v>
      </c>
      <c r="C6" t="s">
        <v>70</v>
      </c>
      <c r="D6" s="2">
        <v>699.99990081787098</v>
      </c>
      <c r="E6" s="2">
        <v>2024.31958007812</v>
      </c>
      <c r="F6" s="2">
        <v>11337.872530188401</v>
      </c>
      <c r="G6" s="2">
        <v>11337.872530188401</v>
      </c>
      <c r="H6" s="2">
        <v>0</v>
      </c>
      <c r="I6" s="2">
        <v>8999999488</v>
      </c>
      <c r="J6" s="2">
        <v>-39.837619781494098</v>
      </c>
    </row>
    <row r="7" spans="1:10">
      <c r="A7" t="s">
        <v>67</v>
      </c>
      <c r="B7" t="s">
        <v>72</v>
      </c>
      <c r="C7" t="s">
        <v>71</v>
      </c>
      <c r="D7" s="2">
        <v>899.99983978271405</v>
      </c>
      <c r="E7" s="2">
        <v>2364.38427734375</v>
      </c>
      <c r="F7" s="2">
        <v>11096.3796900619</v>
      </c>
      <c r="G7" s="2">
        <v>11096.3796900619</v>
      </c>
      <c r="H7" s="2">
        <v>0</v>
      </c>
      <c r="I7" s="2">
        <v>8999999488</v>
      </c>
      <c r="J7" s="2">
        <v>-38.232780456542898</v>
      </c>
    </row>
    <row r="8" spans="1:10">
      <c r="A8" t="s">
        <v>67</v>
      </c>
      <c r="B8" t="s">
        <v>73</v>
      </c>
      <c r="C8" t="s">
        <v>69</v>
      </c>
      <c r="D8" s="2">
        <v>4000.00001525878</v>
      </c>
      <c r="E8" s="2">
        <v>15627.1767578125</v>
      </c>
      <c r="F8" s="2">
        <v>2568.7978484764199</v>
      </c>
      <c r="G8" s="2">
        <v>2568.7978484764199</v>
      </c>
      <c r="H8" s="2">
        <v>0</v>
      </c>
      <c r="I8" s="2">
        <v>8999999488</v>
      </c>
      <c r="J8" s="2">
        <v>-39.383548736572202</v>
      </c>
    </row>
    <row r="9" spans="1:10">
      <c r="A9" t="s">
        <v>67</v>
      </c>
      <c r="B9" t="s">
        <v>73</v>
      </c>
      <c r="C9" t="s">
        <v>70</v>
      </c>
      <c r="D9" s="2">
        <v>12999.9981689453</v>
      </c>
      <c r="E9" s="2">
        <v>2725.6416015625</v>
      </c>
      <c r="F9" s="2">
        <v>2298.5375231012399</v>
      </c>
      <c r="G9" s="2">
        <v>2298.5375231012399</v>
      </c>
      <c r="H9" s="2">
        <v>0</v>
      </c>
      <c r="I9" s="2">
        <v>8999999488</v>
      </c>
      <c r="J9" s="2">
        <v>-61.608047485351499</v>
      </c>
    </row>
    <row r="10" spans="1:10">
      <c r="A10" t="s">
        <v>67</v>
      </c>
      <c r="B10" t="s">
        <v>73</v>
      </c>
      <c r="C10" t="s">
        <v>71</v>
      </c>
      <c r="D10" s="2">
        <v>4999.9996337890598</v>
      </c>
      <c r="E10" s="2">
        <v>3647.17993164062</v>
      </c>
      <c r="F10" s="2">
        <v>2480.0199541173401</v>
      </c>
      <c r="G10" s="2">
        <v>2480.0199541173401</v>
      </c>
      <c r="H10" s="2">
        <v>0</v>
      </c>
      <c r="I10" s="2">
        <v>8999999488</v>
      </c>
      <c r="J10" s="2">
        <v>-59.262645721435497</v>
      </c>
    </row>
    <row r="11" spans="1:10">
      <c r="A11" t="s">
        <v>67</v>
      </c>
      <c r="B11" t="s">
        <v>74</v>
      </c>
      <c r="C11" t="s">
        <v>69</v>
      </c>
      <c r="D11" s="2">
        <v>1500.00061035156</v>
      </c>
      <c r="E11" s="2">
        <v>11310.78125</v>
      </c>
      <c r="F11" s="2">
        <v>3688.5913649611498</v>
      </c>
      <c r="G11" s="2">
        <v>3688.5913649611498</v>
      </c>
      <c r="H11" s="2">
        <v>0</v>
      </c>
      <c r="I11" s="2">
        <v>8999999488</v>
      </c>
      <c r="J11" s="2">
        <v>-37.585418701171797</v>
      </c>
    </row>
    <row r="12" spans="1:10">
      <c r="A12" t="s">
        <v>67</v>
      </c>
      <c r="B12" t="s">
        <v>74</v>
      </c>
      <c r="C12" t="s">
        <v>70</v>
      </c>
      <c r="D12" s="2">
        <v>3000.0003967285102</v>
      </c>
      <c r="E12" s="2">
        <v>2012.53112792968</v>
      </c>
      <c r="F12" s="2">
        <v>3151.2707250316298</v>
      </c>
      <c r="G12" s="2">
        <v>3151.2707250316298</v>
      </c>
      <c r="H12" s="2">
        <v>0</v>
      </c>
      <c r="I12" s="2">
        <v>8999999488</v>
      </c>
      <c r="J12" s="2">
        <v>-64.853561401367102</v>
      </c>
    </row>
    <row r="13" spans="1:10">
      <c r="A13" t="s">
        <v>67</v>
      </c>
      <c r="B13" t="s">
        <v>74</v>
      </c>
      <c r="C13" t="s">
        <v>71</v>
      </c>
      <c r="D13" s="2">
        <v>11500.0031738281</v>
      </c>
      <c r="E13" s="2">
        <v>2676.69189453125</v>
      </c>
      <c r="F13" s="2">
        <v>3484.6124111829499</v>
      </c>
      <c r="G13" s="2">
        <v>3484.6124111829499</v>
      </c>
      <c r="H13" s="2">
        <v>0</v>
      </c>
      <c r="I13" s="2">
        <v>8999999488</v>
      </c>
      <c r="J13" s="2">
        <v>-54.902290344238203</v>
      </c>
    </row>
    <row r="14" spans="1:10">
      <c r="A14" t="s">
        <v>67</v>
      </c>
      <c r="B14" t="s">
        <v>75</v>
      </c>
      <c r="C14" t="s">
        <v>69</v>
      </c>
      <c r="D14" s="2">
        <v>65.999984741210895</v>
      </c>
      <c r="E14" s="2">
        <v>65.999984741210895</v>
      </c>
      <c r="F14" s="2">
        <v>250000</v>
      </c>
      <c r="G14" s="2">
        <v>250000</v>
      </c>
      <c r="H14" s="2">
        <v>66</v>
      </c>
      <c r="I14" s="2">
        <v>66</v>
      </c>
      <c r="J14" s="2">
        <v>-8.1025495529174805</v>
      </c>
    </row>
    <row r="15" spans="1:10">
      <c r="A15" t="s">
        <v>67</v>
      </c>
      <c r="B15" t="s">
        <v>75</v>
      </c>
      <c r="C15" t="s">
        <v>70</v>
      </c>
      <c r="D15" s="2">
        <v>109.999794006347</v>
      </c>
      <c r="E15" s="2">
        <v>109.999794006347</v>
      </c>
      <c r="F15" s="2">
        <v>120000</v>
      </c>
      <c r="G15" s="2">
        <v>120000</v>
      </c>
      <c r="H15" s="2">
        <v>110</v>
      </c>
      <c r="I15" s="2">
        <v>110</v>
      </c>
      <c r="J15" s="2">
        <v>-23.183872222900298</v>
      </c>
    </row>
    <row r="16" spans="1:10">
      <c r="A16" t="s">
        <v>67</v>
      </c>
      <c r="B16" t="s">
        <v>75</v>
      </c>
      <c r="C16" t="s">
        <v>71</v>
      </c>
      <c r="D16" s="2">
        <v>127.99981689453099</v>
      </c>
      <c r="E16" s="2">
        <v>127.99981689453099</v>
      </c>
      <c r="F16" s="2">
        <v>180000</v>
      </c>
      <c r="G16" s="2">
        <v>180000</v>
      </c>
      <c r="H16" s="2">
        <v>128</v>
      </c>
      <c r="I16" s="2">
        <v>128</v>
      </c>
      <c r="J16" s="2">
        <v>-22.2684020996093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6"/>
  <sheetViews>
    <sheetView workbookViewId="0">
      <selection sqref="A1:J16"/>
    </sheetView>
  </sheetViews>
  <sheetFormatPr baseColWidth="10" defaultRowHeight="12.75"/>
  <sheetData>
    <row r="1" spans="1:10">
      <c r="A1" t="s">
        <v>58</v>
      </c>
      <c r="B1" t="s">
        <v>59</v>
      </c>
      <c r="C1" t="s">
        <v>12</v>
      </c>
      <c r="D1" t="s">
        <v>60</v>
      </c>
      <c r="E1" t="s">
        <v>61</v>
      </c>
      <c r="F1" t="s">
        <v>62</v>
      </c>
      <c r="G1" t="s">
        <v>63</v>
      </c>
      <c r="H1" t="s">
        <v>64</v>
      </c>
      <c r="I1" t="s">
        <v>65</v>
      </c>
      <c r="J1" t="s">
        <v>66</v>
      </c>
    </row>
    <row r="2" spans="1:10">
      <c r="A2" t="s">
        <v>84</v>
      </c>
      <c r="B2" t="s">
        <v>68</v>
      </c>
      <c r="C2" t="s">
        <v>69</v>
      </c>
      <c r="D2" s="2">
        <v>5307.2463768115904</v>
      </c>
      <c r="E2" s="2">
        <v>0</v>
      </c>
      <c r="F2" s="2">
        <v>14052.973277909599</v>
      </c>
      <c r="G2" s="2">
        <v>14052.968451598201</v>
      </c>
      <c r="H2" s="2">
        <v>0</v>
      </c>
      <c r="I2" s="2">
        <v>8999999488</v>
      </c>
      <c r="J2" s="2">
        <v>0</v>
      </c>
    </row>
    <row r="3" spans="1:10">
      <c r="A3" t="s">
        <v>84</v>
      </c>
      <c r="B3" t="s">
        <v>68</v>
      </c>
      <c r="C3" t="s">
        <v>70</v>
      </c>
      <c r="D3" s="2">
        <v>849.15942028985501</v>
      </c>
      <c r="E3" s="2">
        <v>0</v>
      </c>
      <c r="F3" s="2">
        <v>12095.2003400801</v>
      </c>
      <c r="G3" s="2">
        <v>12095.194971806701</v>
      </c>
      <c r="H3" s="2">
        <v>0</v>
      </c>
      <c r="I3" s="2">
        <v>8999999488</v>
      </c>
      <c r="J3" s="2">
        <v>0</v>
      </c>
    </row>
    <row r="4" spans="1:10">
      <c r="A4" t="s">
        <v>84</v>
      </c>
      <c r="B4" t="s">
        <v>68</v>
      </c>
      <c r="C4" t="s">
        <v>71</v>
      </c>
      <c r="D4" s="2">
        <v>1167.5942028985501</v>
      </c>
      <c r="E4" s="2">
        <v>0</v>
      </c>
      <c r="F4" s="2">
        <v>12021.632260938801</v>
      </c>
      <c r="G4" s="2">
        <v>12021.627590980201</v>
      </c>
      <c r="H4" s="2">
        <v>0</v>
      </c>
      <c r="I4" s="2">
        <v>8999999488</v>
      </c>
      <c r="J4" s="2">
        <v>0</v>
      </c>
    </row>
    <row r="5" spans="1:10">
      <c r="A5" t="s">
        <v>84</v>
      </c>
      <c r="B5" t="s">
        <v>72</v>
      </c>
      <c r="C5" t="s">
        <v>69</v>
      </c>
      <c r="D5" s="2">
        <v>3923.6444091796802</v>
      </c>
      <c r="E5" s="2">
        <v>767.00701904296795</v>
      </c>
      <c r="F5" s="2">
        <v>13606.1244035497</v>
      </c>
      <c r="G5" s="2">
        <v>13606.119865848799</v>
      </c>
      <c r="H5" s="2">
        <v>0</v>
      </c>
      <c r="I5" s="2">
        <v>8999999488</v>
      </c>
      <c r="J5" s="2">
        <v>-47.676868438720703</v>
      </c>
    </row>
    <row r="6" spans="1:10">
      <c r="A6" t="s">
        <v>84</v>
      </c>
      <c r="B6" t="s">
        <v>72</v>
      </c>
      <c r="C6" t="s">
        <v>70</v>
      </c>
      <c r="D6" s="2">
        <v>791.804405212402</v>
      </c>
      <c r="E6" s="2">
        <v>2296.12280273437</v>
      </c>
      <c r="F6" s="2">
        <v>11814.148172909499</v>
      </c>
      <c r="G6" s="2">
        <v>11814.143084302101</v>
      </c>
      <c r="H6" s="2">
        <v>0</v>
      </c>
      <c r="I6" s="2">
        <v>8999999488</v>
      </c>
      <c r="J6" s="2">
        <v>-38.231624603271399</v>
      </c>
    </row>
    <row r="7" spans="1:10">
      <c r="A7" t="s">
        <v>84</v>
      </c>
      <c r="B7" t="s">
        <v>72</v>
      </c>
      <c r="C7" t="s">
        <v>71</v>
      </c>
      <c r="D7" s="2">
        <v>1026.5510940551701</v>
      </c>
      <c r="E7" s="2">
        <v>2678.8701171875</v>
      </c>
      <c r="F7" s="2">
        <v>11520.085575712301</v>
      </c>
      <c r="G7" s="2">
        <v>11520.0811472445</v>
      </c>
      <c r="H7" s="2">
        <v>0</v>
      </c>
      <c r="I7" s="2">
        <v>8999999488</v>
      </c>
      <c r="J7" s="2">
        <v>-36.826602935791001</v>
      </c>
    </row>
    <row r="8" spans="1:10">
      <c r="A8" t="s">
        <v>84</v>
      </c>
      <c r="B8" t="s">
        <v>73</v>
      </c>
      <c r="C8" t="s">
        <v>69</v>
      </c>
      <c r="D8" s="2">
        <v>4130.5078735351499</v>
      </c>
      <c r="E8" s="2">
        <v>16712.0625</v>
      </c>
      <c r="F8" s="2">
        <v>2802.0198873395302</v>
      </c>
      <c r="G8" s="2">
        <v>2802.01888172797</v>
      </c>
      <c r="H8" s="2">
        <v>0</v>
      </c>
      <c r="I8" s="2">
        <v>8999999488</v>
      </c>
      <c r="J8" s="2">
        <v>-36.1055297851562</v>
      </c>
    </row>
    <row r="9" spans="1:10">
      <c r="A9" t="s">
        <v>84</v>
      </c>
      <c r="B9" t="s">
        <v>73</v>
      </c>
      <c r="C9" t="s">
        <v>70</v>
      </c>
      <c r="D9" s="2">
        <v>14055.932128906201</v>
      </c>
      <c r="E9" s="2">
        <v>2934.64208984375</v>
      </c>
      <c r="F9" s="2">
        <v>2445.9996502018898</v>
      </c>
      <c r="G9" s="2">
        <v>2445.9987370341901</v>
      </c>
      <c r="H9" s="2">
        <v>0</v>
      </c>
      <c r="I9" s="2">
        <v>8999999488</v>
      </c>
      <c r="J9" s="2">
        <v>-57.893901824951101</v>
      </c>
    </row>
    <row r="10" spans="1:10">
      <c r="A10" t="s">
        <v>84</v>
      </c>
      <c r="B10" t="s">
        <v>73</v>
      </c>
      <c r="C10" t="s">
        <v>71</v>
      </c>
      <c r="D10" s="2">
        <v>5396.5628967285102</v>
      </c>
      <c r="E10" s="2">
        <v>3936.2978515625</v>
      </c>
      <c r="F10" s="2">
        <v>2626.4560968146702</v>
      </c>
      <c r="G10" s="2">
        <v>2626.45518035856</v>
      </c>
      <c r="H10" s="2">
        <v>0</v>
      </c>
      <c r="I10" s="2">
        <v>8999999488</v>
      </c>
      <c r="J10" s="2">
        <v>-55.958518981933501</v>
      </c>
    </row>
    <row r="11" spans="1:10">
      <c r="A11" t="s">
        <v>84</v>
      </c>
      <c r="B11" t="s">
        <v>74</v>
      </c>
      <c r="C11" t="s">
        <v>69</v>
      </c>
      <c r="D11" s="2">
        <v>1551.0178680419899</v>
      </c>
      <c r="E11" s="2">
        <v>12331.2001953125</v>
      </c>
      <c r="F11" s="2">
        <v>3989.1206992748398</v>
      </c>
      <c r="G11" s="2">
        <v>3989.1193921233198</v>
      </c>
      <c r="H11" s="2">
        <v>0</v>
      </c>
      <c r="I11" s="2">
        <v>8999999488</v>
      </c>
      <c r="J11" s="2">
        <v>-34.753849029541001</v>
      </c>
    </row>
    <row r="12" spans="1:10">
      <c r="A12" t="s">
        <v>84</v>
      </c>
      <c r="B12" t="s">
        <v>74</v>
      </c>
      <c r="C12" t="s">
        <v>70</v>
      </c>
      <c r="D12" s="2">
        <v>3288.3256225585901</v>
      </c>
      <c r="E12" s="2">
        <v>2210.9521484375</v>
      </c>
      <c r="F12" s="2">
        <v>3293.6663913715101</v>
      </c>
      <c r="G12" s="2">
        <v>3293.6652426612</v>
      </c>
      <c r="H12" s="2">
        <v>0</v>
      </c>
      <c r="I12" s="2">
        <v>8999999488</v>
      </c>
      <c r="J12" s="2">
        <v>-62.049755096435497</v>
      </c>
    </row>
    <row r="13" spans="1:10">
      <c r="A13" t="s">
        <v>84</v>
      </c>
      <c r="B13" t="s">
        <v>74</v>
      </c>
      <c r="C13" t="s">
        <v>71</v>
      </c>
      <c r="D13" s="2">
        <v>12652.6584472656</v>
      </c>
      <c r="E13" s="2">
        <v>2949.84936523437</v>
      </c>
      <c r="F13" s="2">
        <v>3626.2860527182502</v>
      </c>
      <c r="G13" s="2">
        <v>3626.2848963115098</v>
      </c>
      <c r="H13" s="2">
        <v>0</v>
      </c>
      <c r="I13" s="2">
        <v>8999999488</v>
      </c>
      <c r="J13" s="2">
        <v>-52.757354736328097</v>
      </c>
    </row>
    <row r="14" spans="1:10">
      <c r="A14" t="s">
        <v>84</v>
      </c>
      <c r="B14" t="s">
        <v>75</v>
      </c>
      <c r="C14" t="s">
        <v>69</v>
      </c>
      <c r="D14" s="2">
        <v>66.000007629394503</v>
      </c>
      <c r="E14" s="2">
        <v>66.000007629394503</v>
      </c>
      <c r="F14" s="2">
        <v>250000</v>
      </c>
      <c r="G14" s="2">
        <v>289600.73034974601</v>
      </c>
      <c r="H14" s="2">
        <v>66</v>
      </c>
      <c r="I14" s="2">
        <v>66</v>
      </c>
      <c r="J14" s="2">
        <v>-6.9945869445800701</v>
      </c>
    </row>
    <row r="15" spans="1:10">
      <c r="A15" t="s">
        <v>84</v>
      </c>
      <c r="B15" t="s">
        <v>75</v>
      </c>
      <c r="C15" t="s">
        <v>70</v>
      </c>
      <c r="D15" s="2">
        <v>119.429725646972</v>
      </c>
      <c r="E15" s="2">
        <v>119.429725646972</v>
      </c>
      <c r="F15" s="2">
        <v>120000</v>
      </c>
      <c r="G15" s="2">
        <v>119999.996273946</v>
      </c>
      <c r="H15" s="2">
        <v>110</v>
      </c>
      <c r="I15" s="2">
        <v>130</v>
      </c>
      <c r="J15" s="2">
        <v>-23.183874130248999</v>
      </c>
    </row>
    <row r="16" spans="1:10">
      <c r="A16" t="s">
        <v>84</v>
      </c>
      <c r="B16" t="s">
        <v>75</v>
      </c>
      <c r="C16" t="s">
        <v>71</v>
      </c>
      <c r="D16" s="2">
        <v>140.23272705078099</v>
      </c>
      <c r="E16" s="2">
        <v>140.23272705078099</v>
      </c>
      <c r="F16" s="2">
        <v>180000</v>
      </c>
      <c r="G16" s="2">
        <v>179999.99434430999</v>
      </c>
      <c r="H16" s="2">
        <v>128</v>
      </c>
      <c r="I16" s="2">
        <v>158</v>
      </c>
      <c r="J16" s="2">
        <v>-22.268404006958001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J16"/>
  <sheetViews>
    <sheetView workbookViewId="0">
      <selection sqref="A1:J16"/>
    </sheetView>
  </sheetViews>
  <sheetFormatPr baseColWidth="10" defaultRowHeight="12.75"/>
  <sheetData>
    <row r="1" spans="1:10">
      <c r="A1" t="s">
        <v>58</v>
      </c>
      <c r="B1" t="s">
        <v>59</v>
      </c>
      <c r="C1" t="s">
        <v>12</v>
      </c>
      <c r="D1" t="s">
        <v>60</v>
      </c>
      <c r="E1" t="s">
        <v>61</v>
      </c>
      <c r="F1" t="s">
        <v>62</v>
      </c>
      <c r="G1" t="s">
        <v>63</v>
      </c>
      <c r="H1" t="s">
        <v>64</v>
      </c>
      <c r="I1" t="s">
        <v>65</v>
      </c>
      <c r="J1" t="s">
        <v>66</v>
      </c>
    </row>
    <row r="2" spans="1:10">
      <c r="A2" t="s">
        <v>85</v>
      </c>
      <c r="B2" t="s">
        <v>68</v>
      </c>
      <c r="C2" t="s">
        <v>69</v>
      </c>
      <c r="D2" s="2">
        <v>5577.5362243157097</v>
      </c>
      <c r="E2" s="2">
        <v>0</v>
      </c>
      <c r="F2" s="2">
        <v>15156.833377963299</v>
      </c>
      <c r="G2" s="2">
        <v>15156.820859248501</v>
      </c>
      <c r="H2" s="2">
        <v>0</v>
      </c>
      <c r="I2" s="2">
        <v>8999999488</v>
      </c>
      <c r="J2" s="2">
        <v>0</v>
      </c>
    </row>
    <row r="3" spans="1:10">
      <c r="A3" t="s">
        <v>85</v>
      </c>
      <c r="B3" t="s">
        <v>68</v>
      </c>
      <c r="C3" t="s">
        <v>70</v>
      </c>
      <c r="D3" s="2">
        <v>892.40579439846999</v>
      </c>
      <c r="E3" s="2">
        <v>0</v>
      </c>
      <c r="F3" s="2">
        <v>12834.578499859899</v>
      </c>
      <c r="G3" s="2">
        <v>12834.564840643699</v>
      </c>
      <c r="H3" s="2">
        <v>0</v>
      </c>
      <c r="I3" s="2">
        <v>8999999488</v>
      </c>
      <c r="J3" s="2">
        <v>0</v>
      </c>
    </row>
    <row r="4" spans="1:10">
      <c r="A4" t="s">
        <v>85</v>
      </c>
      <c r="B4" t="s">
        <v>68</v>
      </c>
      <c r="C4" t="s">
        <v>71</v>
      </c>
      <c r="D4" s="2">
        <v>1227.05796885211</v>
      </c>
      <c r="E4" s="2">
        <v>0</v>
      </c>
      <c r="F4" s="2">
        <v>12677.517638883601</v>
      </c>
      <c r="G4" s="2">
        <v>12677.5049525468</v>
      </c>
      <c r="H4" s="2">
        <v>0</v>
      </c>
      <c r="I4" s="2">
        <v>8999999488</v>
      </c>
      <c r="J4" s="2">
        <v>0</v>
      </c>
    </row>
    <row r="5" spans="1:10">
      <c r="A5" t="s">
        <v>85</v>
      </c>
      <c r="B5" t="s">
        <v>72</v>
      </c>
      <c r="C5" t="s">
        <v>69</v>
      </c>
      <c r="D5" s="2">
        <v>4334.4359130859302</v>
      </c>
      <c r="E5" s="2">
        <v>841.13592529296795</v>
      </c>
      <c r="F5" s="2">
        <v>14661.356775313699</v>
      </c>
      <c r="G5" s="2">
        <v>14661.3446676321</v>
      </c>
      <c r="H5" s="2">
        <v>0</v>
      </c>
      <c r="I5" s="2">
        <v>8999999488</v>
      </c>
      <c r="J5" s="2">
        <v>-44.245407104492102</v>
      </c>
    </row>
    <row r="6" spans="1:10">
      <c r="A6" t="s">
        <v>85</v>
      </c>
      <c r="B6" t="s">
        <v>72</v>
      </c>
      <c r="C6" t="s">
        <v>70</v>
      </c>
      <c r="D6" s="2">
        <v>944.99185180664006</v>
      </c>
      <c r="E6" s="2">
        <v>2604.09716796875</v>
      </c>
      <c r="F6" s="2">
        <v>12527.3166708026</v>
      </c>
      <c r="G6" s="2">
        <v>12527.3034569216</v>
      </c>
      <c r="H6" s="2">
        <v>0</v>
      </c>
      <c r="I6" s="2">
        <v>8999999488</v>
      </c>
      <c r="J6" s="2">
        <v>-36.055156707763601</v>
      </c>
    </row>
    <row r="7" spans="1:10">
      <c r="A7" t="s">
        <v>85</v>
      </c>
      <c r="B7" t="s">
        <v>72</v>
      </c>
      <c r="C7" t="s">
        <v>71</v>
      </c>
      <c r="D7" s="2">
        <v>1248.5699768066399</v>
      </c>
      <c r="E7" s="2">
        <v>3082.7646484375</v>
      </c>
      <c r="F7" s="2">
        <v>12146.4107685487</v>
      </c>
      <c r="G7" s="2">
        <v>12146.398589812299</v>
      </c>
      <c r="H7" s="2">
        <v>0</v>
      </c>
      <c r="I7" s="2">
        <v>8999999488</v>
      </c>
      <c r="J7" s="2">
        <v>-34.927677154541001</v>
      </c>
    </row>
    <row r="8" spans="1:10">
      <c r="A8" t="s">
        <v>85</v>
      </c>
      <c r="B8" t="s">
        <v>73</v>
      </c>
      <c r="C8" t="s">
        <v>69</v>
      </c>
      <c r="D8" s="2">
        <v>4258.5014343261701</v>
      </c>
      <c r="E8" s="2">
        <v>17523.30859375</v>
      </c>
      <c r="F8" s="2">
        <v>3150.1646341117598</v>
      </c>
      <c r="G8" s="2">
        <v>3150.1620687380901</v>
      </c>
      <c r="H8" s="2">
        <v>0</v>
      </c>
      <c r="I8" s="2">
        <v>8999999488</v>
      </c>
      <c r="J8" s="2">
        <v>-32.115291595458899</v>
      </c>
    </row>
    <row r="9" spans="1:10">
      <c r="A9" t="s">
        <v>85</v>
      </c>
      <c r="B9" t="s">
        <v>73</v>
      </c>
      <c r="C9" t="s">
        <v>70</v>
      </c>
      <c r="D9" s="2">
        <v>14988.5615234375</v>
      </c>
      <c r="E9" s="2">
        <v>3194.81274414062</v>
      </c>
      <c r="F9" s="2">
        <v>2700.6493602771402</v>
      </c>
      <c r="G9" s="2">
        <v>2700.64686427274</v>
      </c>
      <c r="H9" s="2">
        <v>0</v>
      </c>
      <c r="I9" s="2">
        <v>8999999488</v>
      </c>
      <c r="J9" s="2">
        <v>-52.434993743896399</v>
      </c>
    </row>
    <row r="10" spans="1:10">
      <c r="A10" t="s">
        <v>85</v>
      </c>
      <c r="B10" t="s">
        <v>73</v>
      </c>
      <c r="C10" t="s">
        <v>71</v>
      </c>
      <c r="D10" s="2">
        <v>5784.9352416992097</v>
      </c>
      <c r="E10" s="2">
        <v>4313.876953125</v>
      </c>
      <c r="F10" s="2">
        <v>2873.2824267211099</v>
      </c>
      <c r="G10" s="2">
        <v>2873.2799749208298</v>
      </c>
      <c r="H10" s="2">
        <v>0</v>
      </c>
      <c r="I10" s="2">
        <v>8999999488</v>
      </c>
      <c r="J10" s="2">
        <v>-51.1514892578125</v>
      </c>
    </row>
    <row r="11" spans="1:10">
      <c r="A11" t="s">
        <v>85</v>
      </c>
      <c r="B11" t="s">
        <v>74</v>
      </c>
      <c r="C11" t="s">
        <v>69</v>
      </c>
      <c r="D11" s="2">
        <v>1601.84560394287</v>
      </c>
      <c r="E11" s="2">
        <v>13217.0927734375</v>
      </c>
      <c r="F11" s="2">
        <v>4410.7110055069497</v>
      </c>
      <c r="G11" s="2">
        <v>4410.7077889821903</v>
      </c>
      <c r="H11" s="2">
        <v>0</v>
      </c>
      <c r="I11" s="2">
        <v>8999999488</v>
      </c>
      <c r="J11" s="2">
        <v>-31.431972503662099</v>
      </c>
    </row>
    <row r="12" spans="1:10">
      <c r="A12" t="s">
        <v>85</v>
      </c>
      <c r="B12" t="s">
        <v>74</v>
      </c>
      <c r="C12" t="s">
        <v>70</v>
      </c>
      <c r="D12" s="2">
        <v>3474.19116210937</v>
      </c>
      <c r="E12" s="2">
        <v>2478.4716796875</v>
      </c>
      <c r="F12" s="2">
        <v>3545.0080294535801</v>
      </c>
      <c r="G12" s="2">
        <v>3545.0049921723798</v>
      </c>
      <c r="H12" s="2">
        <v>0</v>
      </c>
      <c r="I12" s="2">
        <v>8999999488</v>
      </c>
      <c r="J12" s="2">
        <v>-57.650447845458899</v>
      </c>
    </row>
    <row r="13" spans="1:10">
      <c r="A13" t="s">
        <v>85</v>
      </c>
      <c r="B13" t="s">
        <v>74</v>
      </c>
      <c r="C13" t="s">
        <v>71</v>
      </c>
      <c r="D13" s="2">
        <v>13953.9591064453</v>
      </c>
      <c r="E13" s="2">
        <v>3334.431640625</v>
      </c>
      <c r="F13" s="2">
        <v>3868.8689168474698</v>
      </c>
      <c r="G13" s="2">
        <v>3868.8659348758702</v>
      </c>
      <c r="H13" s="2">
        <v>0</v>
      </c>
      <c r="I13" s="2">
        <v>8999999488</v>
      </c>
      <c r="J13" s="2">
        <v>-49.449428558349602</v>
      </c>
    </row>
    <row r="14" spans="1:10">
      <c r="A14" t="s">
        <v>85</v>
      </c>
      <c r="B14" t="s">
        <v>75</v>
      </c>
      <c r="C14" t="s">
        <v>69</v>
      </c>
      <c r="D14" s="2">
        <v>66.000030517578097</v>
      </c>
      <c r="E14" s="2">
        <v>66.000030517578097</v>
      </c>
      <c r="F14" s="2">
        <v>250000</v>
      </c>
      <c r="G14" s="2">
        <v>334128.34447160602</v>
      </c>
      <c r="H14" s="2">
        <v>66</v>
      </c>
      <c r="I14" s="2">
        <v>66</v>
      </c>
      <c r="J14" s="2">
        <v>-6.0624532699584899</v>
      </c>
    </row>
    <row r="15" spans="1:10">
      <c r="A15" t="s">
        <v>85</v>
      </c>
      <c r="B15" t="s">
        <v>75</v>
      </c>
      <c r="C15" t="s">
        <v>70</v>
      </c>
      <c r="D15" s="2">
        <v>127.55953979492099</v>
      </c>
      <c r="E15" s="2">
        <v>127.55953979492099</v>
      </c>
      <c r="F15" s="2">
        <v>120000</v>
      </c>
      <c r="G15" s="2">
        <v>120000.00017922399</v>
      </c>
      <c r="H15" s="2">
        <v>110</v>
      </c>
      <c r="I15" s="2">
        <v>150</v>
      </c>
      <c r="J15" s="2">
        <v>-23.183872222900298</v>
      </c>
    </row>
    <row r="16" spans="1:10">
      <c r="A16" t="s">
        <v>85</v>
      </c>
      <c r="B16" t="s">
        <v>75</v>
      </c>
      <c r="C16" t="s">
        <v>71</v>
      </c>
      <c r="D16" s="2">
        <v>154.04084777832</v>
      </c>
      <c r="E16" s="2">
        <v>154.04084777832</v>
      </c>
      <c r="F16" s="2">
        <v>180000</v>
      </c>
      <c r="G16" s="2">
        <v>180000.00027203999</v>
      </c>
      <c r="H16" s="2">
        <v>128</v>
      </c>
      <c r="I16" s="2">
        <v>188</v>
      </c>
      <c r="J16" s="2">
        <v>-22.2684020996093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J16"/>
  <sheetViews>
    <sheetView workbookViewId="0">
      <selection sqref="A1:J16"/>
    </sheetView>
  </sheetViews>
  <sheetFormatPr baseColWidth="10" defaultRowHeight="12.75"/>
  <sheetData>
    <row r="1" spans="1:10">
      <c r="A1" t="s">
        <v>58</v>
      </c>
      <c r="B1" t="s">
        <v>59</v>
      </c>
      <c r="C1" t="s">
        <v>12</v>
      </c>
      <c r="D1" t="s">
        <v>60</v>
      </c>
      <c r="E1" t="s">
        <v>61</v>
      </c>
      <c r="F1" t="s">
        <v>62</v>
      </c>
      <c r="G1" t="s">
        <v>63</v>
      </c>
      <c r="H1" t="s">
        <v>64</v>
      </c>
      <c r="I1" t="s">
        <v>65</v>
      </c>
      <c r="J1" t="s">
        <v>66</v>
      </c>
    </row>
    <row r="2" spans="1:10">
      <c r="A2" t="s">
        <v>86</v>
      </c>
      <c r="B2" t="s">
        <v>68</v>
      </c>
      <c r="C2" t="s">
        <v>69</v>
      </c>
      <c r="D2" s="2">
        <v>5577.5362243157097</v>
      </c>
      <c r="E2" s="2">
        <v>0</v>
      </c>
      <c r="F2" s="2">
        <v>14391.5030105597</v>
      </c>
      <c r="G2" s="2">
        <v>14391.4919386739</v>
      </c>
      <c r="H2" s="2">
        <v>0</v>
      </c>
      <c r="I2" s="2">
        <v>8999999488</v>
      </c>
      <c r="J2" s="2">
        <v>0</v>
      </c>
    </row>
    <row r="3" spans="1:10">
      <c r="A3" t="s">
        <v>86</v>
      </c>
      <c r="B3" t="s">
        <v>68</v>
      </c>
      <c r="C3" t="s">
        <v>70</v>
      </c>
      <c r="D3" s="2">
        <v>892.40579439846999</v>
      </c>
      <c r="E3" s="2">
        <v>0</v>
      </c>
      <c r="F3" s="2">
        <v>12957.484918287</v>
      </c>
      <c r="G3" s="2">
        <v>12957.471655617101</v>
      </c>
      <c r="H3" s="2">
        <v>0</v>
      </c>
      <c r="I3" s="2">
        <v>8999999488</v>
      </c>
      <c r="J3" s="2">
        <v>0</v>
      </c>
    </row>
    <row r="4" spans="1:10">
      <c r="A4" t="s">
        <v>86</v>
      </c>
      <c r="B4" t="s">
        <v>68</v>
      </c>
      <c r="C4" t="s">
        <v>71</v>
      </c>
      <c r="D4" s="2">
        <v>1227.05796885211</v>
      </c>
      <c r="E4" s="2">
        <v>0</v>
      </c>
      <c r="F4" s="2">
        <v>13329.116777707801</v>
      </c>
      <c r="G4" s="2">
        <v>13329.1047650079</v>
      </c>
      <c r="H4" s="2">
        <v>0</v>
      </c>
      <c r="I4" s="2">
        <v>8999999488</v>
      </c>
      <c r="J4" s="2">
        <v>0</v>
      </c>
    </row>
    <row r="5" spans="1:10">
      <c r="A5" t="s">
        <v>86</v>
      </c>
      <c r="B5" t="s">
        <v>72</v>
      </c>
      <c r="C5" t="s">
        <v>69</v>
      </c>
      <c r="D5" s="2">
        <v>4705.4158325195303</v>
      </c>
      <c r="E5" s="2">
        <v>811.45758056640602</v>
      </c>
      <c r="F5" s="2">
        <v>13929.445449286801</v>
      </c>
      <c r="G5" s="2">
        <v>13929.434995656</v>
      </c>
      <c r="H5" s="2">
        <v>0</v>
      </c>
      <c r="I5" s="2">
        <v>8999999488</v>
      </c>
      <c r="J5" s="2">
        <v>-46.570243835449197</v>
      </c>
    </row>
    <row r="6" spans="1:10">
      <c r="A6" t="s">
        <v>86</v>
      </c>
      <c r="B6" t="s">
        <v>72</v>
      </c>
      <c r="C6" t="s">
        <v>70</v>
      </c>
      <c r="D6" s="2">
        <v>808.25067138671795</v>
      </c>
      <c r="E6" s="2">
        <v>2547.59643554687</v>
      </c>
      <c r="F6" s="2">
        <v>12710.7873056237</v>
      </c>
      <c r="G6" s="2">
        <v>12710.774585678801</v>
      </c>
      <c r="H6" s="2">
        <v>0</v>
      </c>
      <c r="I6" s="2">
        <v>8999999488</v>
      </c>
      <c r="J6" s="2">
        <v>-35.534725189208899</v>
      </c>
    </row>
    <row r="7" spans="1:10">
      <c r="A7" t="s">
        <v>86</v>
      </c>
      <c r="B7" t="s">
        <v>72</v>
      </c>
      <c r="C7" t="s">
        <v>71</v>
      </c>
      <c r="D7" s="2">
        <v>1014.33079528808</v>
      </c>
      <c r="E7" s="2">
        <v>3168.943359375</v>
      </c>
      <c r="F7" s="2">
        <v>12735.1819937522</v>
      </c>
      <c r="G7" s="2">
        <v>12735.1707368528</v>
      </c>
      <c r="H7" s="2">
        <v>0</v>
      </c>
      <c r="I7" s="2">
        <v>8999999488</v>
      </c>
      <c r="J7" s="2">
        <v>-33.312900543212798</v>
      </c>
    </row>
    <row r="8" spans="1:10">
      <c r="A8" t="s">
        <v>86</v>
      </c>
      <c r="B8" t="s">
        <v>73</v>
      </c>
      <c r="C8" t="s">
        <v>69</v>
      </c>
      <c r="D8" s="2">
        <v>4180.4971771240198</v>
      </c>
      <c r="E8" s="2">
        <v>18100.224609375</v>
      </c>
      <c r="F8" s="2">
        <v>3095.3751951388699</v>
      </c>
      <c r="G8" s="2">
        <v>3095.3728613281701</v>
      </c>
      <c r="H8" s="2">
        <v>0</v>
      </c>
      <c r="I8" s="2">
        <v>8999999488</v>
      </c>
      <c r="J8" s="2">
        <v>-32.683742523193303</v>
      </c>
    </row>
    <row r="9" spans="1:10">
      <c r="A9" t="s">
        <v>86</v>
      </c>
      <c r="B9" t="s">
        <v>73</v>
      </c>
      <c r="C9" t="s">
        <v>70</v>
      </c>
      <c r="D9" s="2">
        <v>14449.7790527343</v>
      </c>
      <c r="E9" s="2">
        <v>2982.16455078125</v>
      </c>
      <c r="F9" s="2">
        <v>2637.5343108269499</v>
      </c>
      <c r="G9" s="2">
        <v>2637.5321322408799</v>
      </c>
      <c r="H9" s="2">
        <v>0</v>
      </c>
      <c r="I9" s="2">
        <v>8999999488</v>
      </c>
      <c r="J9" s="2">
        <v>-53.689735412597599</v>
      </c>
    </row>
    <row r="10" spans="1:10">
      <c r="A10" t="s">
        <v>86</v>
      </c>
      <c r="B10" t="s">
        <v>73</v>
      </c>
      <c r="C10" t="s">
        <v>71</v>
      </c>
      <c r="D10" s="2">
        <v>6401.7219848632803</v>
      </c>
      <c r="E10" s="2">
        <v>3949.60864257812</v>
      </c>
      <c r="F10" s="2">
        <v>2838.2001826107598</v>
      </c>
      <c r="G10" s="2">
        <v>2838.1980375381199</v>
      </c>
      <c r="H10" s="2">
        <v>0</v>
      </c>
      <c r="I10" s="2">
        <v>8999999488</v>
      </c>
      <c r="J10" s="2">
        <v>-51.7837524414062</v>
      </c>
    </row>
    <row r="11" spans="1:10">
      <c r="A11" t="s">
        <v>86</v>
      </c>
      <c r="B11" t="s">
        <v>74</v>
      </c>
      <c r="C11" t="s">
        <v>69</v>
      </c>
      <c r="D11" s="2">
        <v>1485.8695373535099</v>
      </c>
      <c r="E11" s="2">
        <v>13753.66796875</v>
      </c>
      <c r="F11" s="2">
        <v>4349.5079851802502</v>
      </c>
      <c r="G11" s="2">
        <v>4349.5050555253702</v>
      </c>
      <c r="H11" s="2">
        <v>0</v>
      </c>
      <c r="I11" s="2">
        <v>8999999488</v>
      </c>
      <c r="J11" s="2">
        <v>-31.8742580413818</v>
      </c>
    </row>
    <row r="12" spans="1:10">
      <c r="A12" t="s">
        <v>86</v>
      </c>
      <c r="B12" t="s">
        <v>74</v>
      </c>
      <c r="C12" t="s">
        <v>70</v>
      </c>
      <c r="D12" s="2">
        <v>3574.5717468261701</v>
      </c>
      <c r="E12" s="2">
        <v>2280.69311523437</v>
      </c>
      <c r="F12" s="2">
        <v>3468.31229260792</v>
      </c>
      <c r="G12" s="2">
        <v>3468.3096425526601</v>
      </c>
      <c r="H12" s="2">
        <v>0</v>
      </c>
      <c r="I12" s="2">
        <v>8999999488</v>
      </c>
      <c r="J12" s="2">
        <v>-58.925281524658203</v>
      </c>
    </row>
    <row r="13" spans="1:10">
      <c r="A13" t="s">
        <v>86</v>
      </c>
      <c r="B13" t="s">
        <v>74</v>
      </c>
      <c r="C13" t="s">
        <v>71</v>
      </c>
      <c r="D13" s="2">
        <v>13969.554321289001</v>
      </c>
      <c r="E13" s="2">
        <v>2995.634765625</v>
      </c>
      <c r="F13" s="2">
        <v>3826.2378838824502</v>
      </c>
      <c r="G13" s="2">
        <v>3826.2352748345102</v>
      </c>
      <c r="H13" s="2">
        <v>0</v>
      </c>
      <c r="I13" s="2">
        <v>8999999488</v>
      </c>
      <c r="J13" s="2">
        <v>-50.000377655029297</v>
      </c>
    </row>
    <row r="14" spans="1:10">
      <c r="A14" t="s">
        <v>86</v>
      </c>
      <c r="B14" t="s">
        <v>75</v>
      </c>
      <c r="C14" t="s">
        <v>69</v>
      </c>
      <c r="D14" s="2">
        <v>66.000022888183494</v>
      </c>
      <c r="E14" s="2">
        <v>66.000022888183494</v>
      </c>
      <c r="F14" s="2">
        <v>250000</v>
      </c>
      <c r="G14" s="2">
        <v>338663.92168762902</v>
      </c>
      <c r="H14" s="2">
        <v>66</v>
      </c>
      <c r="I14" s="2">
        <v>66</v>
      </c>
      <c r="J14" s="2">
        <v>-5.98126173019409</v>
      </c>
    </row>
    <row r="15" spans="1:10">
      <c r="A15" t="s">
        <v>86</v>
      </c>
      <c r="B15" t="s">
        <v>75</v>
      </c>
      <c r="C15" t="s">
        <v>70</v>
      </c>
      <c r="D15" s="2">
        <v>124.633544921875</v>
      </c>
      <c r="E15" s="2">
        <v>124.633544921875</v>
      </c>
      <c r="F15" s="2">
        <v>120000</v>
      </c>
      <c r="G15" s="2">
        <v>119999.991823255</v>
      </c>
      <c r="H15" s="2">
        <v>110</v>
      </c>
      <c r="I15" s="2">
        <v>130</v>
      </c>
      <c r="J15" s="2">
        <v>-23.183874130248999</v>
      </c>
    </row>
    <row r="16" spans="1:10">
      <c r="A16" t="s">
        <v>86</v>
      </c>
      <c r="B16" t="s">
        <v>75</v>
      </c>
      <c r="C16" t="s">
        <v>71</v>
      </c>
      <c r="D16" s="2">
        <v>156.01286315917901</v>
      </c>
      <c r="E16" s="2">
        <v>156.01286315917901</v>
      </c>
      <c r="F16" s="2">
        <v>180000</v>
      </c>
      <c r="G16" s="2">
        <v>179999.98758871201</v>
      </c>
      <c r="H16" s="2">
        <v>128</v>
      </c>
      <c r="I16" s="2">
        <v>158</v>
      </c>
      <c r="J16" s="2">
        <v>-22.268404006958001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2:O23"/>
  <sheetViews>
    <sheetView workbookViewId="0">
      <selection activeCell="A24" sqref="A24"/>
    </sheetView>
  </sheetViews>
  <sheetFormatPr baseColWidth="10" defaultColWidth="9.140625" defaultRowHeight="12.75"/>
  <cols>
    <col min="1" max="5" width="9.140625" customWidth="1"/>
    <col min="6" max="6" width="9.140625" style="3" customWidth="1"/>
  </cols>
  <sheetData>
    <row r="2" spans="1:15">
      <c r="A2" t="s">
        <v>7</v>
      </c>
    </row>
    <row r="3" spans="1:15">
      <c r="A3" t="s">
        <v>8</v>
      </c>
      <c r="M3" t="s">
        <v>21</v>
      </c>
      <c r="N3" t="s">
        <v>22</v>
      </c>
      <c r="O3" t="s">
        <v>23</v>
      </c>
    </row>
    <row r="4" spans="1:15">
      <c r="M4">
        <v>20000</v>
      </c>
      <c r="N4" s="4">
        <f>$B$15+($B$16-$B$15)*EXP(-$B$17*M4)</f>
        <v>9.2161492355236595E-3</v>
      </c>
      <c r="O4" s="6">
        <f>N4*M4</f>
        <v>184.32298471047318</v>
      </c>
    </row>
    <row r="5" spans="1:15">
      <c r="A5" t="s">
        <v>26</v>
      </c>
      <c r="M5">
        <v>40000</v>
      </c>
      <c r="N5" s="4">
        <f t="shared" ref="N5:N15" si="0">$B$15+($B$16-$B$15)*EXP(-$B$17*M5)</f>
        <v>8.5347023107242102E-3</v>
      </c>
      <c r="O5" s="6">
        <f t="shared" ref="O5:O15" si="1">N5*M5</f>
        <v>341.38809242896843</v>
      </c>
    </row>
    <row r="6" spans="1:15">
      <c r="A6" t="s">
        <v>9</v>
      </c>
      <c r="M6">
        <v>60000</v>
      </c>
      <c r="N6" s="4">
        <f t="shared" si="0"/>
        <v>7.9422808158474602E-3</v>
      </c>
      <c r="O6" s="6">
        <f t="shared" si="1"/>
        <v>476.53684895084763</v>
      </c>
    </row>
    <row r="7" spans="1:15">
      <c r="A7" t="s">
        <v>10</v>
      </c>
      <c r="M7">
        <v>80000</v>
      </c>
      <c r="N7" s="4">
        <f t="shared" si="0"/>
        <v>7.4272543114791405E-3</v>
      </c>
      <c r="O7" s="6">
        <f t="shared" si="1"/>
        <v>594.18034491833123</v>
      </c>
    </row>
    <row r="8" spans="1:15">
      <c r="A8" t="s">
        <v>30</v>
      </c>
      <c r="M8">
        <v>100000</v>
      </c>
      <c r="N8" s="4">
        <f t="shared" si="0"/>
        <v>6.9795117793533664E-3</v>
      </c>
      <c r="O8" s="6">
        <f t="shared" si="1"/>
        <v>697.95117793533666</v>
      </c>
    </row>
    <row r="9" spans="1:15">
      <c r="A9" t="s">
        <v>13</v>
      </c>
      <c r="M9">
        <v>120000</v>
      </c>
      <c r="N9" s="4">
        <f t="shared" si="0"/>
        <v>6.5902631224900084E-3</v>
      </c>
      <c r="O9" s="6">
        <f t="shared" si="1"/>
        <v>790.83157469880098</v>
      </c>
    </row>
    <row r="10" spans="1:15">
      <c r="A10" t="s">
        <v>11</v>
      </c>
      <c r="M10">
        <v>140000</v>
      </c>
      <c r="N10" s="4">
        <f t="shared" si="0"/>
        <v>6.2518665977047165E-3</v>
      </c>
      <c r="O10" s="6">
        <f t="shared" si="1"/>
        <v>875.26132367866035</v>
      </c>
    </row>
    <row r="11" spans="1:15">
      <c r="A11" t="s">
        <v>14</v>
      </c>
      <c r="M11">
        <v>160000</v>
      </c>
      <c r="N11" s="4">
        <f t="shared" si="0"/>
        <v>5.9576787926406633E-3</v>
      </c>
      <c r="O11" s="6">
        <f t="shared" si="1"/>
        <v>953.22860682250609</v>
      </c>
    </row>
    <row r="12" spans="1:15">
      <c r="A12" t="s">
        <v>11</v>
      </c>
      <c r="M12">
        <v>180000</v>
      </c>
      <c r="N12" s="4">
        <f t="shared" si="0"/>
        <v>5.7019242020658386E-3</v>
      </c>
      <c r="O12" s="6">
        <f t="shared" si="1"/>
        <v>1026.346356371851</v>
      </c>
    </row>
    <row r="13" spans="1:15">
      <c r="A13" t="s">
        <v>13</v>
      </c>
      <c r="M13">
        <v>200000</v>
      </c>
      <c r="N13" s="4">
        <f t="shared" si="0"/>
        <v>5.4795818429532505E-3</v>
      </c>
      <c r="O13" s="6">
        <f t="shared" si="1"/>
        <v>1095.9163685906501</v>
      </c>
    </row>
    <row r="14" spans="1:15">
      <c r="A14" t="s">
        <v>15</v>
      </c>
      <c r="B14" t="s">
        <v>16</v>
      </c>
      <c r="C14" t="s">
        <v>17</v>
      </c>
      <c r="D14" t="s">
        <v>27</v>
      </c>
      <c r="E14" t="s">
        <v>28</v>
      </c>
      <c r="M14">
        <v>220000</v>
      </c>
      <c r="N14" s="4">
        <f t="shared" si="0"/>
        <v>5.2862866823673131E-3</v>
      </c>
      <c r="O14" s="6">
        <f t="shared" si="1"/>
        <v>1162.9830701208089</v>
      </c>
    </row>
    <row r="15" spans="1:15">
      <c r="A15" t="s">
        <v>18</v>
      </c>
      <c r="B15" s="5">
        <v>4.0000001900000002E-3</v>
      </c>
      <c r="C15" s="5">
        <v>3.0000000299999999E-3</v>
      </c>
      <c r="D15" s="5">
        <v>3.0000000299999999E-3</v>
      </c>
      <c r="E15" s="5">
        <v>4.9999998899999997E-3</v>
      </c>
      <c r="H15" s="5"/>
      <c r="I15" s="5"/>
      <c r="J15" s="5"/>
      <c r="K15" s="5"/>
      <c r="M15">
        <v>240000</v>
      </c>
      <c r="N15" s="4">
        <f t="shared" si="0"/>
        <v>5.1182439429852799E-3</v>
      </c>
      <c r="O15" s="6">
        <f t="shared" si="1"/>
        <v>1228.3785463164672</v>
      </c>
    </row>
    <row r="16" spans="1:15">
      <c r="A16" t="s">
        <v>19</v>
      </c>
      <c r="B16" s="5">
        <v>9.9999997799999994E-3</v>
      </c>
      <c r="C16" s="5">
        <v>8.99999961E-3</v>
      </c>
      <c r="D16" s="5">
        <v>8.0000003800000004E-3</v>
      </c>
      <c r="E16" s="5">
        <v>1.20000001E-2</v>
      </c>
      <c r="H16" s="5"/>
      <c r="I16" s="5"/>
      <c r="J16" s="5"/>
      <c r="K16" s="5"/>
    </row>
    <row r="17" spans="1:11">
      <c r="A17" t="s">
        <v>20</v>
      </c>
      <c r="B17" s="5">
        <v>7.0000000999999998E-6</v>
      </c>
      <c r="C17" s="5">
        <v>7.99999998E-6</v>
      </c>
      <c r="D17" s="5">
        <v>7.0000000999999998E-6</v>
      </c>
      <c r="E17" s="5">
        <v>6.0000002099999999E-6</v>
      </c>
      <c r="H17" s="5"/>
      <c r="I17" s="5"/>
      <c r="J17" s="5"/>
      <c r="K17" s="5"/>
    </row>
    <row r="18" spans="1:11">
      <c r="A18" t="s">
        <v>11</v>
      </c>
      <c r="B18" s="5"/>
      <c r="C18" s="5"/>
      <c r="D18" s="5"/>
      <c r="E18" s="5"/>
      <c r="H18" s="5"/>
      <c r="I18" s="5"/>
      <c r="J18" s="5"/>
      <c r="K18" s="5"/>
    </row>
    <row r="19" spans="1:11">
      <c r="A19">
        <v>1</v>
      </c>
      <c r="B19" s="5">
        <v>5.2014775599999999E-3</v>
      </c>
      <c r="C19" s="5">
        <v>3.95485852E-3</v>
      </c>
      <c r="D19" s="5">
        <v>4.0012314000000002E-3</v>
      </c>
      <c r="E19" s="5">
        <v>6.7637576700000004E-3</v>
      </c>
      <c r="H19" s="5"/>
      <c r="I19" s="5"/>
      <c r="J19" s="5"/>
      <c r="K19" s="5"/>
    </row>
    <row r="20" spans="1:11">
      <c r="A20">
        <v>2</v>
      </c>
      <c r="B20" s="5">
        <v>7.1471701399999999E-3</v>
      </c>
      <c r="C20" s="5">
        <v>5.8700349200000003E-3</v>
      </c>
      <c r="D20" s="5">
        <v>5.6226421100000002E-3</v>
      </c>
      <c r="E20" s="5">
        <v>9.0262433499999992E-3</v>
      </c>
      <c r="H20" s="5"/>
      <c r="I20" s="5"/>
      <c r="J20" s="5"/>
      <c r="K20" s="5"/>
    </row>
    <row r="21" spans="1:11">
      <c r="A21">
        <v>3</v>
      </c>
      <c r="B21" s="5">
        <v>6.2531847499999998E-3</v>
      </c>
      <c r="C21" s="5">
        <v>4.9589886300000002E-3</v>
      </c>
      <c r="D21" s="5">
        <v>4.8776543699999998E-3</v>
      </c>
      <c r="E21" s="5">
        <v>8.0234902000000004E-3</v>
      </c>
      <c r="H21" s="5"/>
      <c r="I21" s="5"/>
      <c r="J21" s="5"/>
      <c r="K21" s="5"/>
    </row>
    <row r="22" spans="1:11">
      <c r="A22" t="s">
        <v>11</v>
      </c>
      <c r="B22" s="4"/>
      <c r="C22" s="4"/>
      <c r="D22" s="4"/>
      <c r="E22" s="4"/>
      <c r="H22" s="4"/>
      <c r="I22" s="4"/>
      <c r="J22" s="4"/>
      <c r="K22" s="4"/>
    </row>
    <row r="23" spans="1:11">
      <c r="A23" t="s">
        <v>13</v>
      </c>
      <c r="G23" t="s">
        <v>13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24"/>
  <sheetViews>
    <sheetView workbookViewId="0">
      <selection activeCell="A4" sqref="A4"/>
    </sheetView>
  </sheetViews>
  <sheetFormatPr baseColWidth="10" defaultColWidth="9.140625" defaultRowHeight="12.75"/>
  <cols>
    <col min="1" max="1" width="11" customWidth="1"/>
  </cols>
  <sheetData>
    <row r="1" spans="1:6">
      <c r="F1" s="3"/>
    </row>
    <row r="2" spans="1:6">
      <c r="A2" t="s">
        <v>7</v>
      </c>
      <c r="F2" s="3"/>
    </row>
    <row r="3" spans="1:6">
      <c r="A3" t="s">
        <v>8</v>
      </c>
      <c r="F3" s="3"/>
    </row>
    <row r="4" spans="1:6">
      <c r="F4" s="3"/>
    </row>
    <row r="5" spans="1:6">
      <c r="A5" t="s">
        <v>26</v>
      </c>
      <c r="F5" s="3"/>
    </row>
    <row r="6" spans="1:6">
      <c r="A6" t="s">
        <v>9</v>
      </c>
      <c r="F6" s="3"/>
    </row>
    <row r="7" spans="1:6">
      <c r="A7" t="s">
        <v>10</v>
      </c>
      <c r="F7" s="3"/>
    </row>
    <row r="8" spans="1:6">
      <c r="A8" t="s">
        <v>30</v>
      </c>
      <c r="F8" s="3"/>
    </row>
    <row r="9" spans="1:6">
      <c r="A9" t="s">
        <v>13</v>
      </c>
      <c r="F9" s="3"/>
    </row>
    <row r="10" spans="1:6">
      <c r="A10" t="s">
        <v>11</v>
      </c>
      <c r="F10" s="3"/>
    </row>
    <row r="11" spans="1:6">
      <c r="A11" t="s">
        <v>14</v>
      </c>
      <c r="F11" s="3"/>
    </row>
    <row r="12" spans="1:6">
      <c r="A12" t="s">
        <v>11</v>
      </c>
      <c r="F12" s="3"/>
    </row>
    <row r="13" spans="1:6">
      <c r="A13" t="s">
        <v>13</v>
      </c>
      <c r="F13" s="3"/>
    </row>
    <row r="14" spans="1:6">
      <c r="A14" t="s">
        <v>15</v>
      </c>
      <c r="B14" t="s">
        <v>16</v>
      </c>
      <c r="C14" t="s">
        <v>17</v>
      </c>
      <c r="D14" t="s">
        <v>27</v>
      </c>
      <c r="E14" t="s">
        <v>28</v>
      </c>
      <c r="F14" s="3"/>
    </row>
    <row r="15" spans="1:6">
      <c r="A15" t="s">
        <v>11</v>
      </c>
      <c r="F15" s="3"/>
    </row>
    <row r="16" spans="1:6">
      <c r="A16">
        <v>1</v>
      </c>
      <c r="B16">
        <v>26.0073872</v>
      </c>
      <c r="C16">
        <v>13.8420019</v>
      </c>
      <c r="D16">
        <v>16.004947699999999</v>
      </c>
      <c r="E16">
        <v>10.1456394</v>
      </c>
      <c r="F16" s="3"/>
    </row>
    <row r="17" spans="1:6">
      <c r="A17">
        <v>2</v>
      </c>
      <c r="B17">
        <v>5.7177362399999998</v>
      </c>
      <c r="C17">
        <v>4.1090240500000004</v>
      </c>
      <c r="D17">
        <v>73.094360399999999</v>
      </c>
      <c r="E17">
        <v>27.0787373</v>
      </c>
      <c r="F17" s="3"/>
    </row>
    <row r="18" spans="1:6">
      <c r="A18">
        <v>3</v>
      </c>
      <c r="B18">
        <v>6.8785033200000001</v>
      </c>
      <c r="C18">
        <v>4.4630889900000001</v>
      </c>
      <c r="D18">
        <v>24.3882236</v>
      </c>
      <c r="E18">
        <v>92.270156900000003</v>
      </c>
      <c r="F18" s="3"/>
    </row>
    <row r="19" spans="1:6">
      <c r="A19" t="s">
        <v>11</v>
      </c>
      <c r="F19" s="3"/>
    </row>
    <row r="20" spans="1:6">
      <c r="A20" t="s">
        <v>29</v>
      </c>
      <c r="B20">
        <v>38.603626300000002</v>
      </c>
      <c r="C20">
        <v>22.414114000000001</v>
      </c>
      <c r="D20">
        <v>113.487534</v>
      </c>
      <c r="E20">
        <v>129.49453700000001</v>
      </c>
      <c r="F20" s="3"/>
    </row>
    <row r="21" spans="1:6">
      <c r="A21" t="s">
        <v>11</v>
      </c>
      <c r="F21" s="3"/>
    </row>
    <row r="22" spans="1:6">
      <c r="A22" t="s">
        <v>13</v>
      </c>
      <c r="F22" s="3"/>
    </row>
    <row r="24" spans="1:6">
      <c r="B24" s="7"/>
      <c r="C24" s="7"/>
      <c r="D24" s="7"/>
      <c r="E24" s="7"/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Dados</vt:lpstr>
      <vt:lpstr>Resul 03A</vt:lpstr>
      <vt:lpstr>Resul 08A</vt:lpstr>
      <vt:lpstr>Resul 13A</vt:lpstr>
      <vt:lpstr>Resul 13B</vt:lpstr>
      <vt:lpstr>ConsumoUnitario</vt:lpstr>
      <vt:lpstr>ConsumoTotal</vt:lpstr>
    </vt:vector>
  </TitlesOfParts>
  <Company>Modelistica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</dc:creator>
  <cp:lastModifiedBy>Tomás</cp:lastModifiedBy>
  <dcterms:created xsi:type="dcterms:W3CDTF">2001-05-15T23:44:44Z</dcterms:created>
  <dcterms:modified xsi:type="dcterms:W3CDTF">2010-12-09T10:21:21Z</dcterms:modified>
</cp:coreProperties>
</file>