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80" windowHeight="9240" activeTab="3"/>
  </bookViews>
  <sheets>
    <sheet name="Hinnoittelulaskelma" sheetId="4" r:id="rId1"/>
    <sheet name="Perustamislaskelmat" sheetId="2" r:id="rId2"/>
    <sheet name="Myyntikatetarve" sheetId="3" r:id="rId3"/>
    <sheet name="Tulosbudjetti" sheetId="1" r:id="rId4"/>
  </sheets>
  <calcPr calcId="145621"/>
</workbook>
</file>

<file path=xl/calcChain.xml><?xml version="1.0" encoding="utf-8"?>
<calcChain xmlns="http://schemas.openxmlformats.org/spreadsheetml/2006/main">
  <c r="C22" i="3" l="1"/>
  <c r="C6" i="3"/>
  <c r="C32" i="2" l="1"/>
  <c r="C27" i="2"/>
  <c r="C30" i="2"/>
  <c r="C25" i="2"/>
  <c r="C7" i="1"/>
  <c r="C12" i="1"/>
  <c r="C11" i="1"/>
  <c r="E11" i="1"/>
  <c r="B10" i="1" s="1"/>
  <c r="C10" i="1" s="1"/>
  <c r="B4" i="1"/>
  <c r="B5" i="1" s="1"/>
  <c r="C5" i="1" s="1"/>
  <c r="C8" i="3"/>
  <c r="D10" i="3"/>
  <c r="D7" i="3"/>
  <c r="D8" i="3"/>
  <c r="D9" i="3"/>
  <c r="D11" i="3"/>
  <c r="D12" i="3"/>
  <c r="D14" i="3"/>
  <c r="D15" i="3"/>
  <c r="D16" i="3"/>
  <c r="D17" i="3"/>
  <c r="D18" i="3"/>
  <c r="D19" i="3"/>
  <c r="D20" i="3"/>
  <c r="D6" i="3"/>
  <c r="C4" i="1" l="1"/>
  <c r="C12" i="2" l="1"/>
  <c r="G33" i="4"/>
  <c r="G11" i="4" l="1"/>
  <c r="G16" i="4"/>
  <c r="G26" i="4" l="1"/>
  <c r="C21" i="3"/>
  <c r="D21" i="3" s="1"/>
  <c r="C60" i="2"/>
  <c r="C42" i="2"/>
  <c r="C34" i="2"/>
  <c r="C43" i="2" s="1"/>
  <c r="B6" i="1"/>
  <c r="B13" i="1"/>
  <c r="C13" i="1" s="1"/>
  <c r="B8" i="1" l="1"/>
  <c r="C8" i="1" s="1"/>
  <c r="C6" i="1"/>
  <c r="B14" i="1"/>
  <c r="C35" i="2"/>
  <c r="C44" i="2" s="1"/>
  <c r="C45" i="2" s="1"/>
  <c r="G27" i="4"/>
  <c r="D22" i="3"/>
  <c r="B16" i="1" l="1"/>
  <c r="C14" i="1"/>
  <c r="C36" i="2"/>
  <c r="B18" i="1" l="1"/>
  <c r="C18" i="1" s="1"/>
  <c r="C16" i="1"/>
</calcChain>
</file>

<file path=xl/sharedStrings.xml><?xml version="1.0" encoding="utf-8"?>
<sst xmlns="http://schemas.openxmlformats.org/spreadsheetml/2006/main" count="145" uniqueCount="133">
  <si>
    <t>Tulosbudjetti</t>
  </si>
  <si>
    <t>LIIKEVAIHTO</t>
  </si>
  <si>
    <t>Mukut</t>
  </si>
  <si>
    <t>MYYNTIKATE</t>
  </si>
  <si>
    <t>Kikut</t>
  </si>
  <si>
    <t xml:space="preserve"> - palkat + sivukulut 25 %</t>
  </si>
  <si>
    <t xml:space="preserve"> - vuokrat</t>
  </si>
  <si>
    <t xml:space="preserve"> - muut kikut</t>
  </si>
  <si>
    <t>Kikut yhteensä</t>
  </si>
  <si>
    <t>KÄYTTÖKATE</t>
  </si>
  <si>
    <t xml:space="preserve"> - korot ja muut rahoituskulut</t>
  </si>
  <si>
    <t>RAHOITUSTULOS</t>
  </si>
  <si>
    <t xml:space="preserve"> - lainojen lyhennykset</t>
  </si>
  <si>
    <t>TOIMINNALLINEN NETTOTULOS</t>
  </si>
  <si>
    <t xml:space="preserve"> +/- muut tuotot/kulut</t>
  </si>
  <si>
    <t>TULOS</t>
  </si>
  <si>
    <t>euroa</t>
  </si>
  <si>
    <t>Myyntituotot (kpl x hinta)</t>
  </si>
  <si>
    <t xml:space="preserve"> - alennukset (kilpailutilannevaraus 2%)</t>
  </si>
  <si>
    <t>Perustamislaskelmat</t>
  </si>
  <si>
    <t>Investointilaskelma</t>
  </si>
  <si>
    <t>Liiketilat</t>
  </si>
  <si>
    <t>Koneet ja laitteet</t>
  </si>
  <si>
    <t>Irtaimisto ja sisustus</t>
  </si>
  <si>
    <t>Liiketilojen korjaus- ja muutostyöt</t>
  </si>
  <si>
    <t>Yhteensä</t>
  </si>
  <si>
    <t>toimistokalusteet</t>
  </si>
  <si>
    <t>toimistotarvikkeet</t>
  </si>
  <si>
    <t>Investoinnit yhteensä</t>
  </si>
  <si>
    <t>Käyttöpääoman tarvelaskelma</t>
  </si>
  <si>
    <t>Yrityksen perustamiskulut</t>
  </si>
  <si>
    <t>yhtiön rekisteröinti</t>
  </si>
  <si>
    <t>Markkinointi</t>
  </si>
  <si>
    <t>yritysesite</t>
  </si>
  <si>
    <t>mainoskirjeet</t>
  </si>
  <si>
    <t>käyntikortit</t>
  </si>
  <si>
    <t>muu mainosmateriaali</t>
  </si>
  <si>
    <t>Vuokrat</t>
  </si>
  <si>
    <t>liiketilan vuokra (kolmelta kuukaudelta)</t>
  </si>
  <si>
    <t>Palkat</t>
  </si>
  <si>
    <t>yksityisottoina kolmelta kuukaudelta</t>
  </si>
  <si>
    <t>Yleiskustannukset 3 kuukaudelta</t>
  </si>
  <si>
    <t>puhelin</t>
  </si>
  <si>
    <t>sähkö</t>
  </si>
  <si>
    <t>yrityksen vakuutukset</t>
  </si>
  <si>
    <t>YEL ja muut vakuutukset</t>
  </si>
  <si>
    <t>Käyttöpääoma yhteensä</t>
  </si>
  <si>
    <t>Yritysidean hinta</t>
  </si>
  <si>
    <t>Investoinnit</t>
  </si>
  <si>
    <t>Käyttöpääoma</t>
  </si>
  <si>
    <t>Kustannusylitysvaraus 10 %</t>
  </si>
  <si>
    <t>Kustannusylitysvaraus</t>
  </si>
  <si>
    <t>Rahan tarve yhteensä</t>
  </si>
  <si>
    <t>Rahan lähteet</t>
  </si>
  <si>
    <t>Rahan lähteet yhteensä</t>
  </si>
  <si>
    <t>YHTEENVETO:</t>
  </si>
  <si>
    <t>Myyntikatetarve</t>
  </si>
  <si>
    <t>Minimitulostavoite (+/-0)</t>
  </si>
  <si>
    <t>Lainojen lyhennykset</t>
  </si>
  <si>
    <t>Rahoitustulostarve</t>
  </si>
  <si>
    <t>Lainojen korot</t>
  </si>
  <si>
    <t>Käyttökatetarve</t>
  </si>
  <si>
    <t>Sivukulut (YEL+vakuutukset)</t>
  </si>
  <si>
    <t>Muut kiinteät kulut</t>
  </si>
  <si>
    <t>Yrityksen vakuutukset</t>
  </si>
  <si>
    <t>Puhelin</t>
  </si>
  <si>
    <t>Sähkö</t>
  </si>
  <si>
    <t>Toimistokulut</t>
  </si>
  <si>
    <t>Postikulut</t>
  </si>
  <si>
    <t>Korjaukset ja huollot</t>
  </si>
  <si>
    <t>Muut</t>
  </si>
  <si>
    <t>Kikut yhteensä:</t>
  </si>
  <si>
    <t>Huom. Vertaa tätä lukua myyntikate tarpeeseen!</t>
  </si>
  <si>
    <t>Huom. Tämän verran tulisi myyntikatteen olla vähintään tulosbudjetissa!</t>
  </si>
  <si>
    <t>Huom. Tämän luvun on oltava</t>
  </si>
  <si>
    <t>yhtäsuuri tai suurempi kuin rahan tarve!</t>
  </si>
  <si>
    <t>Osakepääoma/yhtiömiespanos</t>
  </si>
  <si>
    <t>Oma sijoitus rahana</t>
  </si>
  <si>
    <t>Oma sijoitus omaisuutena (koneet, laitteet)</t>
  </si>
  <si>
    <t>Oma rahoitus</t>
  </si>
  <si>
    <t>Ulkopuolinen rahoitus</t>
  </si>
  <si>
    <t>Pitkäaikaiset lainat</t>
  </si>
  <si>
    <t>Lyhyt aikaiset lainat</t>
  </si>
  <si>
    <t>Muu rahoitus</t>
  </si>
  <si>
    <t>Eritysrahoitus</t>
  </si>
  <si>
    <t>Pienyritystuet</t>
  </si>
  <si>
    <t>Kehittämistuet</t>
  </si>
  <si>
    <t>Perustamislainat</t>
  </si>
  <si>
    <t>Kehittämislainat</t>
  </si>
  <si>
    <t>Rahoittajat:</t>
  </si>
  <si>
    <t>Vakuudet:</t>
  </si>
  <si>
    <t>Vakuuslaji:</t>
  </si>
  <si>
    <t>Käypäarvo:</t>
  </si>
  <si>
    <t>Vakuusarvo:</t>
  </si>
  <si>
    <t>Korot ja lyhennykset:</t>
  </si>
  <si>
    <t>Hinnoittelulaskelma</t>
  </si>
  <si>
    <t>Tuote:</t>
  </si>
  <si>
    <t>Raaka-aineet (ilman ALV)</t>
  </si>
  <si>
    <t>Mukut:</t>
  </si>
  <si>
    <t>Raaka-ainekustannukset yhteensä:</t>
  </si>
  <si>
    <t>Muut muuttuvat kustannukset</t>
  </si>
  <si>
    <t>Muut mukut yhteensä:</t>
  </si>
  <si>
    <t>Työkustannukset:</t>
  </si>
  <si>
    <t>Työkustannukset yhteensä:</t>
  </si>
  <si>
    <t>Henkilösivukustannukset (n. 54%)</t>
  </si>
  <si>
    <t>Työkustannukset ja henkilösivukustannukset yhteensä:</t>
  </si>
  <si>
    <t>MUUTTUVAT KUSTANNUKSET YHTEENSÄ:</t>
  </si>
  <si>
    <r>
      <t xml:space="preserve">KATETARVE </t>
    </r>
    <r>
      <rPr>
        <sz val="10"/>
        <rFont val="Arial"/>
        <family val="2"/>
      </rPr>
      <t>(kiinteät kustannukset, korot, poistot, verot, voitto)</t>
    </r>
    <r>
      <rPr>
        <b/>
        <sz val="10"/>
        <rFont val="Arial"/>
        <family val="2"/>
      </rPr>
      <t>:</t>
    </r>
  </si>
  <si>
    <t>NETTOMYYNTIHINTA</t>
  </si>
  <si>
    <t>Alv    % edellisestä</t>
  </si>
  <si>
    <t>VEROLLINEN MYYNTIHINTA:</t>
  </si>
  <si>
    <t>alennusvaraus</t>
  </si>
  <si>
    <t>BRUTTOMYYNTIHINTA</t>
  </si>
  <si>
    <t>"Tetris"-peli</t>
  </si>
  <si>
    <t>Sähkö/Vesi</t>
  </si>
  <si>
    <t>Ruoka</t>
  </si>
  <si>
    <t>h:510/kk</t>
  </si>
  <si>
    <t>Tietokoneet</t>
  </si>
  <si>
    <t>Puhelimet</t>
  </si>
  <si>
    <t>Tabletit</t>
  </si>
  <si>
    <t>korkoprosentti:2.4%</t>
  </si>
  <si>
    <t>Lainojen korot 1. vuonna: 2.4%</t>
  </si>
  <si>
    <t>yhteensä: 2.4%</t>
  </si>
  <si>
    <t>luottoaika: 3 vuotta</t>
  </si>
  <si>
    <t>Luotonantaja: Pankki</t>
  </si>
  <si>
    <t>Lainojen lyhennykset 1. vuonna: 30%</t>
  </si>
  <si>
    <t>kk</t>
  </si>
  <si>
    <t>vuosi</t>
  </si>
  <si>
    <t>kpl</t>
  </si>
  <si>
    <t>sivukulut</t>
  </si>
  <si>
    <t>palkat</t>
  </si>
  <si>
    <t>messut</t>
  </si>
  <si>
    <t>TV-ohjelmien välit,netti, lehdet, radio, jaakaa mainoksia,matka messut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</si>
</sst>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0" fillId="0" borderId="0" xfId="0" applyBorder="1"/>
    <xf numFmtId="0" fontId="0" fillId="2" borderId="0" xfId="0" applyFill="1"/>
    <xf numFmtId="0" fontId="1" fillId="2" borderId="0" xfId="0" applyFont="1" applyFill="1"/>
    <xf numFmtId="0" fontId="0" fillId="0" borderId="2" xfId="0" applyBorder="1"/>
    <xf numFmtId="0" fontId="0" fillId="0" borderId="3" xfId="0" applyBorder="1"/>
    <xf numFmtId="0" fontId="0" fillId="2" borderId="1" xfId="0" applyFill="1" applyBorder="1"/>
    <xf numFmtId="0" fontId="1" fillId="2" borderId="4" xfId="0" applyFont="1" applyFill="1" applyBorder="1"/>
    <xf numFmtId="0" fontId="0" fillId="0" borderId="6" xfId="0" applyBorder="1"/>
    <xf numFmtId="0" fontId="0" fillId="0" borderId="7" xfId="0" applyBorder="1"/>
    <xf numFmtId="0" fontId="2" fillId="0" borderId="0" xfId="0" applyFont="1"/>
    <xf numFmtId="0" fontId="3" fillId="0" borderId="8" xfId="0" applyFont="1" applyBorder="1"/>
    <xf numFmtId="0" fontId="5" fillId="0" borderId="0" xfId="0" applyFont="1"/>
    <xf numFmtId="0" fontId="4" fillId="0" borderId="0" xfId="0" applyFont="1"/>
    <xf numFmtId="0" fontId="3" fillId="2" borderId="5" xfId="0" applyFont="1" applyFill="1" applyBorder="1"/>
    <xf numFmtId="0" fontId="1" fillId="2" borderId="5" xfId="0" applyFont="1" applyFill="1" applyBorder="1"/>
    <xf numFmtId="0" fontId="1" fillId="0" borderId="2" xfId="0" applyFont="1" applyBorder="1"/>
    <xf numFmtId="0" fontId="0" fillId="0" borderId="0" xfId="0" applyFill="1" applyBorder="1"/>
    <xf numFmtId="0" fontId="0" fillId="0" borderId="9" xfId="0" applyBorder="1"/>
    <xf numFmtId="0" fontId="1" fillId="0" borderId="10" xfId="0" applyFont="1" applyBorder="1"/>
    <xf numFmtId="0" fontId="0" fillId="0" borderId="5" xfId="0" applyBorder="1"/>
    <xf numFmtId="0" fontId="0" fillId="0" borderId="11" xfId="0" applyBorder="1"/>
    <xf numFmtId="0" fontId="7" fillId="0" borderId="0" xfId="0" applyFont="1"/>
    <xf numFmtId="2" fontId="0" fillId="0" borderId="11" xfId="0" applyNumberFormat="1" applyBorder="1"/>
    <xf numFmtId="2" fontId="0" fillId="3" borderId="11" xfId="0" applyNumberFormat="1" applyFill="1" applyBorder="1"/>
    <xf numFmtId="0" fontId="5" fillId="0" borderId="11" xfId="0" applyFont="1" applyBorder="1"/>
    <xf numFmtId="10" fontId="0" fillId="0" borderId="11" xfId="0" applyNumberFormat="1" applyBorder="1"/>
    <xf numFmtId="0" fontId="0" fillId="3" borderId="11" xfId="0" applyFill="1" applyBorder="1"/>
    <xf numFmtId="0" fontId="1" fillId="2" borderId="11" xfId="0" applyFont="1" applyFill="1" applyBorder="1"/>
    <xf numFmtId="0" fontId="0" fillId="2" borderId="11" xfId="0" applyFill="1" applyBorder="1"/>
    <xf numFmtId="0" fontId="8" fillId="0" borderId="11" xfId="0" applyFont="1" applyBorder="1"/>
    <xf numFmtId="0" fontId="7" fillId="0" borderId="11" xfId="0" applyFont="1" applyBorder="1"/>
    <xf numFmtId="0" fontId="8" fillId="2" borderId="11" xfId="0" applyFont="1" applyFill="1" applyBorder="1"/>
    <xf numFmtId="0" fontId="9" fillId="0" borderId="11" xfId="0" applyFont="1" applyBorder="1"/>
    <xf numFmtId="0" fontId="0" fillId="4" borderId="11" xfId="0" applyFill="1" applyBorder="1"/>
    <xf numFmtId="0" fontId="6" fillId="0" borderId="0" xfId="0" applyFont="1"/>
    <xf numFmtId="0" fontId="2" fillId="0" borderId="11" xfId="0" applyFont="1" applyBorder="1"/>
    <xf numFmtId="0" fontId="5" fillId="0" borderId="0" xfId="0" applyFont="1" applyBorder="1"/>
    <xf numFmtId="0" fontId="6" fillId="0" borderId="11" xfId="0" applyFont="1" applyBorder="1"/>
    <xf numFmtId="9" fontId="0" fillId="0" borderId="0" xfId="0" applyNumberFormat="1"/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12" xfId="0" applyFont="1" applyFill="1" applyBorder="1"/>
    <xf numFmtId="0" fontId="10" fillId="3" borderId="0" xfId="0" applyFont="1" applyFill="1"/>
    <xf numFmtId="0" fontId="7" fillId="2" borderId="5" xfId="0" applyFont="1" applyFill="1" applyBorder="1"/>
    <xf numFmtId="0" fontId="8" fillId="2" borderId="0" xfId="0" applyFont="1" applyFill="1"/>
    <xf numFmtId="0" fontId="7" fillId="4" borderId="1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I12" sqref="I12"/>
    </sheetView>
  </sheetViews>
  <sheetFormatPr defaultRowHeight="12.75" x14ac:dyDescent="0.2"/>
  <cols>
    <col min="6" max="6" width="11.42578125" customWidth="1"/>
    <col min="7" max="7" width="10.85546875" customWidth="1"/>
  </cols>
  <sheetData>
    <row r="1" spans="1:7" ht="18" x14ac:dyDescent="0.25">
      <c r="A1" s="11" t="s">
        <v>95</v>
      </c>
    </row>
    <row r="2" spans="1:7" ht="18" x14ac:dyDescent="0.25">
      <c r="B2" s="13"/>
    </row>
    <row r="3" spans="1:7" x14ac:dyDescent="0.2">
      <c r="A3" s="1" t="s">
        <v>96</v>
      </c>
      <c r="G3" s="23" t="s">
        <v>113</v>
      </c>
    </row>
    <row r="5" spans="1:7" ht="13.5" thickBot="1" x14ac:dyDescent="0.25">
      <c r="A5" s="1" t="s">
        <v>98</v>
      </c>
      <c r="G5" s="20" t="s">
        <v>16</v>
      </c>
    </row>
    <row r="6" spans="1:7" x14ac:dyDescent="0.2">
      <c r="A6" t="s">
        <v>97</v>
      </c>
      <c r="G6" s="19"/>
    </row>
    <row r="7" spans="1:7" x14ac:dyDescent="0.2">
      <c r="G7" s="19"/>
    </row>
    <row r="8" spans="1:7" x14ac:dyDescent="0.2">
      <c r="G8" s="19"/>
    </row>
    <row r="9" spans="1:7" x14ac:dyDescent="0.2">
      <c r="G9" s="19"/>
    </row>
    <row r="10" spans="1:7" x14ac:dyDescent="0.2">
      <c r="G10" s="19"/>
    </row>
    <row r="11" spans="1:7" x14ac:dyDescent="0.2">
      <c r="A11" t="s">
        <v>99</v>
      </c>
      <c r="G11" s="22">
        <f>SUM(G6:G10)</f>
        <v>0</v>
      </c>
    </row>
    <row r="12" spans="1:7" x14ac:dyDescent="0.2">
      <c r="A12" t="s">
        <v>100</v>
      </c>
      <c r="F12" t="s">
        <v>114</v>
      </c>
      <c r="G12" s="19">
        <v>250</v>
      </c>
    </row>
    <row r="13" spans="1:7" x14ac:dyDescent="0.2">
      <c r="F13" t="s">
        <v>115</v>
      </c>
      <c r="G13" s="19">
        <v>160</v>
      </c>
    </row>
    <row r="14" spans="1:7" x14ac:dyDescent="0.2">
      <c r="G14" s="19"/>
    </row>
    <row r="15" spans="1:7" x14ac:dyDescent="0.2">
      <c r="G15" s="19"/>
    </row>
    <row r="16" spans="1:7" x14ac:dyDescent="0.2">
      <c r="A16" t="s">
        <v>101</v>
      </c>
      <c r="G16" s="22">
        <f>SUM(G12:G15)</f>
        <v>410</v>
      </c>
    </row>
    <row r="17" spans="1:7" x14ac:dyDescent="0.2">
      <c r="A17" t="s">
        <v>102</v>
      </c>
      <c r="D17" t="s">
        <v>116</v>
      </c>
      <c r="G17" s="19">
        <v>15000</v>
      </c>
    </row>
    <row r="18" spans="1:7" x14ac:dyDescent="0.2">
      <c r="G18" s="19"/>
    </row>
    <row r="19" spans="1:7" x14ac:dyDescent="0.2">
      <c r="G19" s="19"/>
    </row>
    <row r="20" spans="1:7" x14ac:dyDescent="0.2">
      <c r="G20" s="19"/>
    </row>
    <row r="21" spans="1:7" x14ac:dyDescent="0.2">
      <c r="G21" s="19"/>
    </row>
    <row r="22" spans="1:7" x14ac:dyDescent="0.2">
      <c r="G22" s="19"/>
    </row>
    <row r="23" spans="1:7" x14ac:dyDescent="0.2">
      <c r="G23" s="19"/>
    </row>
    <row r="24" spans="1:7" x14ac:dyDescent="0.2">
      <c r="A24" t="s">
        <v>103</v>
      </c>
      <c r="G24" s="19"/>
    </row>
    <row r="25" spans="1:7" x14ac:dyDescent="0.2">
      <c r="A25" t="s">
        <v>104</v>
      </c>
      <c r="G25" s="19"/>
    </row>
    <row r="26" spans="1:7" x14ac:dyDescent="0.2">
      <c r="A26" t="s">
        <v>105</v>
      </c>
      <c r="G26" s="22">
        <f>SUM(G17:G25)</f>
        <v>15000</v>
      </c>
    </row>
    <row r="27" spans="1:7" x14ac:dyDescent="0.2">
      <c r="A27" s="1" t="s">
        <v>106</v>
      </c>
      <c r="G27" s="19">
        <f>G11+G16+G26</f>
        <v>15410</v>
      </c>
    </row>
    <row r="28" spans="1:7" x14ac:dyDescent="0.2">
      <c r="A28" s="1" t="s">
        <v>107</v>
      </c>
      <c r="G28" s="19"/>
    </row>
    <row r="29" spans="1:7" x14ac:dyDescent="0.2">
      <c r="A29" s="1" t="s">
        <v>108</v>
      </c>
      <c r="G29" s="19">
        <v>0.75239999999999996</v>
      </c>
    </row>
    <row r="30" spans="1:7" x14ac:dyDescent="0.2">
      <c r="A30" s="1" t="s">
        <v>109</v>
      </c>
      <c r="G30" s="19">
        <v>0.23760000000000001</v>
      </c>
    </row>
    <row r="31" spans="1:7" x14ac:dyDescent="0.2">
      <c r="A31" s="1" t="s">
        <v>110</v>
      </c>
      <c r="G31" s="19">
        <v>0.99</v>
      </c>
    </row>
    <row r="32" spans="1:7" ht="13.5" thickBot="1" x14ac:dyDescent="0.25">
      <c r="A32" s="1" t="s">
        <v>111</v>
      </c>
      <c r="G32" s="19">
        <v>0.2</v>
      </c>
    </row>
    <row r="33" spans="1:7" ht="13.5" thickBot="1" x14ac:dyDescent="0.25">
      <c r="A33" s="1" t="s">
        <v>112</v>
      </c>
      <c r="G33" s="21">
        <f>G31-G32</f>
        <v>0.79</v>
      </c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opLeftCell="A43" workbookViewId="0">
      <selection activeCell="C45" sqref="C45"/>
    </sheetView>
  </sheetViews>
  <sheetFormatPr defaultRowHeight="12.75" x14ac:dyDescent="0.2"/>
  <cols>
    <col min="1" max="1" width="36.140625" customWidth="1"/>
    <col min="2" max="2" width="38.7109375" customWidth="1"/>
    <col min="3" max="3" width="18.42578125" customWidth="1"/>
  </cols>
  <sheetData>
    <row r="1" spans="1:3" ht="18" x14ac:dyDescent="0.25">
      <c r="A1" s="11" t="s">
        <v>19</v>
      </c>
    </row>
    <row r="2" spans="1:3" ht="13.5" thickBot="1" x14ac:dyDescent="0.25"/>
    <row r="3" spans="1:3" ht="16.5" thickBot="1" x14ac:dyDescent="0.3">
      <c r="A3" s="15" t="s">
        <v>20</v>
      </c>
      <c r="C3" s="1" t="s">
        <v>16</v>
      </c>
    </row>
    <row r="4" spans="1:3" x14ac:dyDescent="0.2">
      <c r="A4" s="1" t="s">
        <v>21</v>
      </c>
    </row>
    <row r="5" spans="1:3" x14ac:dyDescent="0.2">
      <c r="B5" t="s">
        <v>24</v>
      </c>
      <c r="C5">
        <v>50</v>
      </c>
    </row>
    <row r="6" spans="1:3" x14ac:dyDescent="0.2">
      <c r="A6" s="1" t="s">
        <v>22</v>
      </c>
      <c r="B6" t="s">
        <v>117</v>
      </c>
      <c r="C6">
        <v>1500</v>
      </c>
    </row>
    <row r="7" spans="1:3" x14ac:dyDescent="0.2">
      <c r="B7" t="s">
        <v>118</v>
      </c>
      <c r="C7">
        <v>180</v>
      </c>
    </row>
    <row r="8" spans="1:3" x14ac:dyDescent="0.2">
      <c r="B8" t="s">
        <v>119</v>
      </c>
      <c r="C8">
        <v>600</v>
      </c>
    </row>
    <row r="9" spans="1:3" x14ac:dyDescent="0.2">
      <c r="A9" s="1" t="s">
        <v>23</v>
      </c>
    </row>
    <row r="10" spans="1:3" x14ac:dyDescent="0.2">
      <c r="B10" t="s">
        <v>26</v>
      </c>
      <c r="C10">
        <v>2500</v>
      </c>
    </row>
    <row r="11" spans="1:3" x14ac:dyDescent="0.2">
      <c r="B11" t="s">
        <v>27</v>
      </c>
      <c r="C11">
        <v>600</v>
      </c>
    </row>
    <row r="12" spans="1:3" x14ac:dyDescent="0.2">
      <c r="A12" s="4" t="s">
        <v>28</v>
      </c>
      <c r="B12" s="3"/>
      <c r="C12" s="3">
        <f>SUM(C4:C11)</f>
        <v>5430</v>
      </c>
    </row>
    <row r="14" spans="1:3" ht="13.5" thickBot="1" x14ac:dyDescent="0.25"/>
    <row r="15" spans="1:3" ht="16.5" thickBot="1" x14ac:dyDescent="0.3">
      <c r="A15" s="15" t="s">
        <v>29</v>
      </c>
      <c r="C15" s="1" t="s">
        <v>16</v>
      </c>
    </row>
    <row r="16" spans="1:3" x14ac:dyDescent="0.2">
      <c r="A16" s="1" t="s">
        <v>30</v>
      </c>
    </row>
    <row r="17" spans="1:5" x14ac:dyDescent="0.2">
      <c r="B17" t="s">
        <v>31</v>
      </c>
      <c r="C17">
        <v>380</v>
      </c>
    </row>
    <row r="18" spans="1:5" x14ac:dyDescent="0.2">
      <c r="A18" s="1" t="s">
        <v>32</v>
      </c>
    </row>
    <row r="19" spans="1:5" x14ac:dyDescent="0.2">
      <c r="B19" t="s">
        <v>33</v>
      </c>
      <c r="C19">
        <v>500</v>
      </c>
    </row>
    <row r="20" spans="1:5" x14ac:dyDescent="0.2">
      <c r="B20" t="s">
        <v>34</v>
      </c>
      <c r="C20">
        <v>1500</v>
      </c>
    </row>
    <row r="21" spans="1:5" x14ac:dyDescent="0.2">
      <c r="B21" s="43" t="s">
        <v>131</v>
      </c>
      <c r="C21">
        <v>500</v>
      </c>
    </row>
    <row r="22" spans="1:5" x14ac:dyDescent="0.2">
      <c r="B22" t="s">
        <v>35</v>
      </c>
      <c r="C22">
        <v>100</v>
      </c>
    </row>
    <row r="23" spans="1:5" x14ac:dyDescent="0.2">
      <c r="B23" t="s">
        <v>36</v>
      </c>
      <c r="C23">
        <v>2159</v>
      </c>
      <c r="E23" s="44" t="s">
        <v>132</v>
      </c>
    </row>
    <row r="24" spans="1:5" x14ac:dyDescent="0.2">
      <c r="A24" s="1" t="s">
        <v>37</v>
      </c>
    </row>
    <row r="25" spans="1:5" x14ac:dyDescent="0.2">
      <c r="B25" t="s">
        <v>38</v>
      </c>
      <c r="C25" s="36">
        <f>1200*3</f>
        <v>3600</v>
      </c>
    </row>
    <row r="26" spans="1:5" x14ac:dyDescent="0.2">
      <c r="A26" s="1" t="s">
        <v>39</v>
      </c>
    </row>
    <row r="27" spans="1:5" x14ac:dyDescent="0.2">
      <c r="B27" t="s">
        <v>40</v>
      </c>
      <c r="C27" s="36">
        <f>2500*6*3</f>
        <v>45000</v>
      </c>
    </row>
    <row r="28" spans="1:5" x14ac:dyDescent="0.2">
      <c r="A28" s="1" t="s">
        <v>41</v>
      </c>
    </row>
    <row r="29" spans="1:5" x14ac:dyDescent="0.2">
      <c r="B29" t="s">
        <v>42</v>
      </c>
      <c r="C29">
        <v>180</v>
      </c>
    </row>
    <row r="30" spans="1:5" x14ac:dyDescent="0.2">
      <c r="B30" t="s">
        <v>43</v>
      </c>
      <c r="C30">
        <f>35*3</f>
        <v>105</v>
      </c>
    </row>
    <row r="31" spans="1:5" x14ac:dyDescent="0.2">
      <c r="B31" t="s">
        <v>44</v>
      </c>
      <c r="C31">
        <v>250</v>
      </c>
    </row>
    <row r="32" spans="1:5" x14ac:dyDescent="0.2">
      <c r="B32" t="s">
        <v>45</v>
      </c>
      <c r="C32">
        <f>117.86*3</f>
        <v>353.58</v>
      </c>
    </row>
    <row r="34" spans="1:3" x14ac:dyDescent="0.2">
      <c r="A34" s="1" t="s">
        <v>25</v>
      </c>
      <c r="C34">
        <f>SUM(C16:C33)</f>
        <v>54627.58</v>
      </c>
    </row>
    <row r="35" spans="1:3" x14ac:dyDescent="0.2">
      <c r="A35" s="1"/>
      <c r="B35" t="s">
        <v>50</v>
      </c>
      <c r="C35">
        <f>C34*0.1</f>
        <v>5462.7580000000007</v>
      </c>
    </row>
    <row r="36" spans="1:3" x14ac:dyDescent="0.2">
      <c r="A36" s="4" t="s">
        <v>46</v>
      </c>
      <c r="B36" s="3"/>
      <c r="C36" s="46">
        <f>C34+C35</f>
        <v>60090.338000000003</v>
      </c>
    </row>
    <row r="38" spans="1:3" ht="13.5" thickBot="1" x14ac:dyDescent="0.25"/>
    <row r="39" spans="1:3" ht="13.5" thickBot="1" x14ac:dyDescent="0.25">
      <c r="A39" s="16" t="s">
        <v>55</v>
      </c>
    </row>
    <row r="40" spans="1:3" ht="13.5" thickBot="1" x14ac:dyDescent="0.25"/>
    <row r="41" spans="1:3" ht="16.5" thickBot="1" x14ac:dyDescent="0.3">
      <c r="A41" s="12" t="s">
        <v>47</v>
      </c>
      <c r="B41" s="9"/>
      <c r="C41" s="10"/>
    </row>
    <row r="42" spans="1:3" x14ac:dyDescent="0.2">
      <c r="A42" s="5" t="s">
        <v>48</v>
      </c>
      <c r="B42" s="2"/>
      <c r="C42" s="6">
        <f>C12</f>
        <v>5430</v>
      </c>
    </row>
    <row r="43" spans="1:3" x14ac:dyDescent="0.2">
      <c r="A43" s="5" t="s">
        <v>49</v>
      </c>
      <c r="B43" s="2"/>
      <c r="C43" s="6">
        <f>C34</f>
        <v>54627.58</v>
      </c>
    </row>
    <row r="44" spans="1:3" ht="13.5" thickBot="1" x14ac:dyDescent="0.25">
      <c r="A44" s="5" t="s">
        <v>51</v>
      </c>
      <c r="B44" s="2"/>
      <c r="C44" s="6">
        <f>C35</f>
        <v>5462.7580000000007</v>
      </c>
    </row>
    <row r="45" spans="1:3" ht="13.5" thickBot="1" x14ac:dyDescent="0.25">
      <c r="A45" s="8" t="s">
        <v>52</v>
      </c>
      <c r="B45" s="7"/>
      <c r="C45" s="45">
        <f>SUM(C42:C44)</f>
        <v>65520.338000000003</v>
      </c>
    </row>
    <row r="46" spans="1:3" ht="13.5" thickBot="1" x14ac:dyDescent="0.25"/>
    <row r="47" spans="1:3" ht="16.5" thickBot="1" x14ac:dyDescent="0.3">
      <c r="A47" s="12" t="s">
        <v>53</v>
      </c>
      <c r="B47" s="9"/>
      <c r="C47" s="10"/>
    </row>
    <row r="48" spans="1:3" x14ac:dyDescent="0.2">
      <c r="A48" s="17" t="s">
        <v>79</v>
      </c>
      <c r="B48" s="2" t="s">
        <v>76</v>
      </c>
      <c r="C48" s="6">
        <v>90000</v>
      </c>
    </row>
    <row r="49" spans="1:4" x14ac:dyDescent="0.2">
      <c r="A49" s="5"/>
      <c r="B49" s="2" t="s">
        <v>77</v>
      </c>
      <c r="C49" s="6">
        <v>5000</v>
      </c>
    </row>
    <row r="50" spans="1:4" x14ac:dyDescent="0.2">
      <c r="A50" s="5"/>
      <c r="B50" s="2" t="s">
        <v>78</v>
      </c>
      <c r="C50" s="6">
        <v>5000</v>
      </c>
    </row>
    <row r="51" spans="1:4" x14ac:dyDescent="0.2">
      <c r="A51" s="17" t="s">
        <v>80</v>
      </c>
      <c r="B51" s="18" t="s">
        <v>81</v>
      </c>
      <c r="C51" s="6">
        <v>80000</v>
      </c>
    </row>
    <row r="52" spans="1:4" x14ac:dyDescent="0.2">
      <c r="A52" s="5"/>
      <c r="B52" s="18" t="s">
        <v>82</v>
      </c>
      <c r="C52" s="6">
        <v>0</v>
      </c>
    </row>
    <row r="53" spans="1:4" x14ac:dyDescent="0.2">
      <c r="A53" s="5"/>
      <c r="B53" s="18" t="s">
        <v>83</v>
      </c>
      <c r="C53" s="6">
        <v>0</v>
      </c>
    </row>
    <row r="54" spans="1:4" x14ac:dyDescent="0.2">
      <c r="A54" s="17" t="s">
        <v>84</v>
      </c>
      <c r="B54" s="18" t="s">
        <v>85</v>
      </c>
      <c r="C54" s="6">
        <v>0</v>
      </c>
    </row>
    <row r="55" spans="1:4" x14ac:dyDescent="0.2">
      <c r="A55" s="5"/>
      <c r="B55" s="18" t="s">
        <v>86</v>
      </c>
      <c r="C55" s="6">
        <v>0</v>
      </c>
    </row>
    <row r="56" spans="1:4" x14ac:dyDescent="0.2">
      <c r="A56" s="5"/>
      <c r="B56" s="18" t="s">
        <v>87</v>
      </c>
      <c r="C56" s="6">
        <v>0</v>
      </c>
    </row>
    <row r="57" spans="1:4" x14ac:dyDescent="0.2">
      <c r="A57" s="5"/>
      <c r="B57" s="18" t="s">
        <v>88</v>
      </c>
      <c r="C57" s="6">
        <v>0</v>
      </c>
    </row>
    <row r="58" spans="1:4" x14ac:dyDescent="0.2">
      <c r="A58" s="5"/>
      <c r="B58" s="18" t="s">
        <v>70</v>
      </c>
      <c r="C58" s="6">
        <v>0</v>
      </c>
    </row>
    <row r="59" spans="1:4" ht="13.5" thickBot="1" x14ac:dyDescent="0.25">
      <c r="A59" s="5"/>
      <c r="B59" s="2"/>
      <c r="C59" s="6"/>
    </row>
    <row r="60" spans="1:4" ht="13.5" thickBot="1" x14ac:dyDescent="0.25">
      <c r="A60" s="8" t="s">
        <v>54</v>
      </c>
      <c r="B60" s="7"/>
      <c r="C60" s="45">
        <f>C48+C59</f>
        <v>90000</v>
      </c>
      <c r="D60" s="14" t="s">
        <v>74</v>
      </c>
    </row>
    <row r="61" spans="1:4" x14ac:dyDescent="0.2">
      <c r="D61" s="14" t="s">
        <v>75</v>
      </c>
    </row>
    <row r="64" spans="1:4" x14ac:dyDescent="0.2">
      <c r="A64" s="1" t="s">
        <v>89</v>
      </c>
    </row>
    <row r="65" spans="1:4" x14ac:dyDescent="0.2">
      <c r="A65" t="s">
        <v>124</v>
      </c>
      <c r="B65" t="s">
        <v>123</v>
      </c>
      <c r="C65" t="s">
        <v>120</v>
      </c>
      <c r="D65" t="s">
        <v>16</v>
      </c>
    </row>
    <row r="69" spans="1:4" x14ac:dyDescent="0.2">
      <c r="A69" s="1" t="s">
        <v>90</v>
      </c>
    </row>
    <row r="70" spans="1:4" x14ac:dyDescent="0.2">
      <c r="A70" t="s">
        <v>91</v>
      </c>
      <c r="B70" t="s">
        <v>92</v>
      </c>
      <c r="C70" t="s">
        <v>93</v>
      </c>
    </row>
    <row r="73" spans="1:4" x14ac:dyDescent="0.2">
      <c r="A73" s="1" t="s">
        <v>94</v>
      </c>
    </row>
    <row r="74" spans="1:4" x14ac:dyDescent="0.2">
      <c r="A74" t="s">
        <v>125</v>
      </c>
      <c r="B74" t="s">
        <v>121</v>
      </c>
      <c r="C74" t="s">
        <v>122</v>
      </c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D22" sqref="D22"/>
    </sheetView>
  </sheetViews>
  <sheetFormatPr defaultRowHeight="12.75" x14ac:dyDescent="0.2"/>
  <cols>
    <col min="1" max="1" width="26.7109375" customWidth="1"/>
    <col min="2" max="2" width="22.140625" customWidth="1"/>
  </cols>
  <sheetData>
    <row r="1" spans="1:4" ht="18" x14ac:dyDescent="0.25">
      <c r="A1" s="26" t="s">
        <v>56</v>
      </c>
      <c r="B1" s="22"/>
      <c r="C1" s="22" t="s">
        <v>16</v>
      </c>
    </row>
    <row r="2" spans="1:4" ht="18" x14ac:dyDescent="0.25">
      <c r="A2" s="38"/>
      <c r="B2" s="2"/>
      <c r="C2" s="2"/>
    </row>
    <row r="3" spans="1:4" x14ac:dyDescent="0.2">
      <c r="C3" s="39" t="s">
        <v>126</v>
      </c>
      <c r="D3" s="39" t="s">
        <v>127</v>
      </c>
    </row>
    <row r="4" spans="1:4" x14ac:dyDescent="0.2">
      <c r="A4" s="31" t="s">
        <v>57</v>
      </c>
      <c r="B4" s="22"/>
      <c r="C4" s="22"/>
      <c r="D4" s="22"/>
    </row>
    <row r="5" spans="1:4" x14ac:dyDescent="0.2">
      <c r="A5" s="34" t="s">
        <v>58</v>
      </c>
      <c r="B5" s="22"/>
      <c r="C5" s="22"/>
      <c r="D5" s="22"/>
    </row>
    <row r="6" spans="1:4" x14ac:dyDescent="0.2">
      <c r="A6" s="31" t="s">
        <v>59</v>
      </c>
      <c r="B6" s="22"/>
      <c r="C6" s="22">
        <f>C4+C5</f>
        <v>0</v>
      </c>
      <c r="D6" s="22">
        <f>C6*12</f>
        <v>0</v>
      </c>
    </row>
    <row r="7" spans="1:4" x14ac:dyDescent="0.2">
      <c r="A7" s="34" t="s">
        <v>60</v>
      </c>
      <c r="B7" s="22"/>
      <c r="C7" s="27"/>
      <c r="D7" s="22">
        <f t="shared" ref="D7:D22" si="0">C7*12</f>
        <v>0</v>
      </c>
    </row>
    <row r="8" spans="1:4" x14ac:dyDescent="0.2">
      <c r="A8" s="31" t="s">
        <v>61</v>
      </c>
      <c r="B8" s="22"/>
      <c r="C8" s="27">
        <f>C6+C7</f>
        <v>0</v>
      </c>
      <c r="D8" s="22">
        <f t="shared" si="0"/>
        <v>0</v>
      </c>
    </row>
    <row r="9" spans="1:4" x14ac:dyDescent="0.2">
      <c r="A9" s="34" t="s">
        <v>37</v>
      </c>
      <c r="B9" s="22"/>
      <c r="C9" s="24">
        <v>1200</v>
      </c>
      <c r="D9" s="22">
        <f t="shared" si="0"/>
        <v>14400</v>
      </c>
    </row>
    <row r="10" spans="1:4" x14ac:dyDescent="0.2">
      <c r="A10" s="34" t="s">
        <v>39</v>
      </c>
      <c r="B10" s="22"/>
      <c r="C10" s="22">
        <v>15000</v>
      </c>
      <c r="D10" s="22">
        <f t="shared" si="0"/>
        <v>180000</v>
      </c>
    </row>
    <row r="11" spans="1:4" x14ac:dyDescent="0.2">
      <c r="A11" s="34" t="s">
        <v>62</v>
      </c>
      <c r="B11" s="22"/>
      <c r="C11" s="22">
        <v>117.86</v>
      </c>
      <c r="D11" s="22">
        <f t="shared" si="0"/>
        <v>1414.32</v>
      </c>
    </row>
    <row r="12" spans="1:4" x14ac:dyDescent="0.2">
      <c r="A12" s="34" t="s">
        <v>63</v>
      </c>
      <c r="B12" s="22"/>
      <c r="C12" s="22"/>
      <c r="D12" s="22">
        <f t="shared" si="0"/>
        <v>0</v>
      </c>
    </row>
    <row r="13" spans="1:4" x14ac:dyDescent="0.2">
      <c r="A13" s="32"/>
      <c r="B13" s="22" t="s">
        <v>32</v>
      </c>
      <c r="C13" s="25">
        <v>469</v>
      </c>
      <c r="D13" s="28">
        <v>3759</v>
      </c>
    </row>
    <row r="14" spans="1:4" x14ac:dyDescent="0.2">
      <c r="A14" s="32"/>
      <c r="B14" s="22" t="s">
        <v>64</v>
      </c>
      <c r="C14" s="22">
        <v>0</v>
      </c>
      <c r="D14" s="22">
        <f t="shared" si="0"/>
        <v>0</v>
      </c>
    </row>
    <row r="15" spans="1:4" x14ac:dyDescent="0.2">
      <c r="A15" s="32"/>
      <c r="B15" s="22" t="s">
        <v>65</v>
      </c>
      <c r="C15" s="22">
        <v>180</v>
      </c>
      <c r="D15" s="22">
        <f t="shared" si="0"/>
        <v>2160</v>
      </c>
    </row>
    <row r="16" spans="1:4" x14ac:dyDescent="0.2">
      <c r="A16" s="32"/>
      <c r="B16" s="22" t="s">
        <v>66</v>
      </c>
      <c r="C16" s="22">
        <v>35</v>
      </c>
      <c r="D16" s="22">
        <f t="shared" si="0"/>
        <v>420</v>
      </c>
    </row>
    <row r="17" spans="1:6" x14ac:dyDescent="0.2">
      <c r="A17" s="32"/>
      <c r="B17" s="22" t="s">
        <v>67</v>
      </c>
      <c r="C17" s="22">
        <v>500</v>
      </c>
      <c r="D17" s="22">
        <f t="shared" si="0"/>
        <v>6000</v>
      </c>
    </row>
    <row r="18" spans="1:6" x14ac:dyDescent="0.2">
      <c r="A18" s="32"/>
      <c r="B18" s="22" t="s">
        <v>68</v>
      </c>
      <c r="C18" s="22">
        <v>0</v>
      </c>
      <c r="D18" s="22">
        <f t="shared" si="0"/>
        <v>0</v>
      </c>
    </row>
    <row r="19" spans="1:6" x14ac:dyDescent="0.2">
      <c r="A19" s="32"/>
      <c r="B19" s="22" t="s">
        <v>69</v>
      </c>
      <c r="C19" s="22">
        <v>50</v>
      </c>
      <c r="D19" s="22">
        <f t="shared" si="0"/>
        <v>600</v>
      </c>
    </row>
    <row r="20" spans="1:6" x14ac:dyDescent="0.2">
      <c r="A20" s="32"/>
      <c r="B20" s="22" t="s">
        <v>70</v>
      </c>
      <c r="C20" s="22">
        <v>1000</v>
      </c>
      <c r="D20" s="22">
        <f t="shared" si="0"/>
        <v>12000</v>
      </c>
    </row>
    <row r="21" spans="1:6" x14ac:dyDescent="0.2">
      <c r="A21" s="32" t="s">
        <v>71</v>
      </c>
      <c r="B21" s="22"/>
      <c r="C21" s="22">
        <f>SUM(C9:C20)</f>
        <v>18551.86</v>
      </c>
      <c r="D21" s="22">
        <f t="shared" si="0"/>
        <v>222622.32</v>
      </c>
    </row>
    <row r="22" spans="1:6" x14ac:dyDescent="0.2">
      <c r="A22" s="33" t="s">
        <v>56</v>
      </c>
      <c r="B22" s="30"/>
      <c r="C22" s="30">
        <f>C8+C21</f>
        <v>18551.86</v>
      </c>
      <c r="D22" s="47">
        <f t="shared" si="0"/>
        <v>222622.32</v>
      </c>
      <c r="F22" s="23" t="s">
        <v>73</v>
      </c>
    </row>
    <row r="29" spans="1:6" x14ac:dyDescent="0.2">
      <c r="D29">
        <v>18551.86</v>
      </c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20" sqref="B20"/>
    </sheetView>
  </sheetViews>
  <sheetFormatPr defaultRowHeight="12.75" x14ac:dyDescent="0.2"/>
  <cols>
    <col min="1" max="1" width="34.85546875" customWidth="1"/>
    <col min="5" max="5" width="11.140625" customWidth="1"/>
  </cols>
  <sheetData>
    <row r="1" spans="1:6" ht="18" x14ac:dyDescent="0.25">
      <c r="A1" s="37" t="s">
        <v>0</v>
      </c>
      <c r="B1" s="22" t="s">
        <v>16</v>
      </c>
    </row>
    <row r="2" spans="1:6" ht="18" x14ac:dyDescent="0.25">
      <c r="A2" s="11"/>
    </row>
    <row r="3" spans="1:6" ht="18" x14ac:dyDescent="0.25">
      <c r="A3" s="11"/>
      <c r="B3" s="32" t="s">
        <v>126</v>
      </c>
      <c r="C3" s="32" t="s">
        <v>127</v>
      </c>
    </row>
    <row r="4" spans="1:6" x14ac:dyDescent="0.2">
      <c r="A4" s="32" t="s">
        <v>17</v>
      </c>
      <c r="B4" s="41">
        <f>E4*0.99</f>
        <v>39600</v>
      </c>
      <c r="C4" s="41">
        <f>B4*12</f>
        <v>475200</v>
      </c>
      <c r="E4" s="36">
        <v>40000</v>
      </c>
      <c r="F4" s="36" t="s">
        <v>128</v>
      </c>
    </row>
    <row r="5" spans="1:6" x14ac:dyDescent="0.2">
      <c r="A5" s="22" t="s">
        <v>18</v>
      </c>
      <c r="B5" s="41">
        <f>(B4*0.02)</f>
        <v>792</v>
      </c>
      <c r="C5" s="41">
        <f t="shared" ref="C5:C18" si="0">B5*12</f>
        <v>9504</v>
      </c>
      <c r="E5" s="40">
        <v>0.02</v>
      </c>
    </row>
    <row r="6" spans="1:6" x14ac:dyDescent="0.2">
      <c r="A6" s="31" t="s">
        <v>1</v>
      </c>
      <c r="B6" s="41">
        <f>B4-B5</f>
        <v>38808</v>
      </c>
      <c r="C6" s="41">
        <f t="shared" si="0"/>
        <v>465696</v>
      </c>
    </row>
    <row r="7" spans="1:6" x14ac:dyDescent="0.2">
      <c r="A7" s="22" t="s">
        <v>2</v>
      </c>
      <c r="B7" s="42">
        <v>8437.2199999999993</v>
      </c>
      <c r="C7" s="41">
        <f t="shared" si="0"/>
        <v>101246.63999999998</v>
      </c>
      <c r="E7" s="23" t="s">
        <v>72</v>
      </c>
    </row>
    <row r="8" spans="1:6" x14ac:dyDescent="0.2">
      <c r="A8" s="31" t="s">
        <v>3</v>
      </c>
      <c r="B8" s="41">
        <f>B6-B7</f>
        <v>30370.78</v>
      </c>
      <c r="C8" s="41">
        <f t="shared" si="0"/>
        <v>364449.36</v>
      </c>
    </row>
    <row r="9" spans="1:6" x14ac:dyDescent="0.2">
      <c r="A9" s="32" t="s">
        <v>4</v>
      </c>
      <c r="B9" s="41"/>
      <c r="C9" s="41"/>
    </row>
    <row r="10" spans="1:6" x14ac:dyDescent="0.2">
      <c r="A10" s="22" t="s">
        <v>5</v>
      </c>
      <c r="B10" s="41">
        <f>E10+E11</f>
        <v>15117.86</v>
      </c>
      <c r="C10" s="41">
        <f t="shared" si="0"/>
        <v>181414.32</v>
      </c>
      <c r="E10" s="22">
        <v>117.86</v>
      </c>
      <c r="F10" s="36" t="s">
        <v>129</v>
      </c>
    </row>
    <row r="11" spans="1:6" x14ac:dyDescent="0.2">
      <c r="A11" s="22" t="s">
        <v>6</v>
      </c>
      <c r="B11" s="41">
        <v>1200</v>
      </c>
      <c r="C11" s="41">
        <f>B11*12</f>
        <v>14400</v>
      </c>
      <c r="E11">
        <f>2500*6</f>
        <v>15000</v>
      </c>
      <c r="F11" s="36" t="s">
        <v>130</v>
      </c>
    </row>
    <row r="12" spans="1:6" x14ac:dyDescent="0.2">
      <c r="A12" s="22" t="s">
        <v>7</v>
      </c>
      <c r="B12" s="41">
        <v>1000</v>
      </c>
      <c r="C12" s="41">
        <f>B12*12</f>
        <v>12000</v>
      </c>
    </row>
    <row r="13" spans="1:6" x14ac:dyDescent="0.2">
      <c r="A13" s="22" t="s">
        <v>8</v>
      </c>
      <c r="B13" s="41">
        <f>B10+B11+B12</f>
        <v>17317.86</v>
      </c>
      <c r="C13" s="41">
        <f t="shared" si="0"/>
        <v>207814.32</v>
      </c>
    </row>
    <row r="14" spans="1:6" x14ac:dyDescent="0.2">
      <c r="A14" s="31" t="s">
        <v>9</v>
      </c>
      <c r="B14" s="41">
        <f>B8-B13</f>
        <v>13052.919999999998</v>
      </c>
      <c r="C14" s="41">
        <f t="shared" si="0"/>
        <v>156635.03999999998</v>
      </c>
    </row>
    <row r="15" spans="1:6" x14ac:dyDescent="0.2">
      <c r="A15" s="22" t="s">
        <v>10</v>
      </c>
      <c r="B15" s="41"/>
      <c r="C15" s="41"/>
    </row>
    <row r="16" spans="1:6" x14ac:dyDescent="0.2">
      <c r="A16" s="31" t="s">
        <v>11</v>
      </c>
      <c r="B16" s="41">
        <f>B14-B15</f>
        <v>13052.919999999998</v>
      </c>
      <c r="C16" s="41">
        <f t="shared" si="0"/>
        <v>156635.03999999998</v>
      </c>
    </row>
    <row r="17" spans="1:5" x14ac:dyDescent="0.2">
      <c r="A17" s="32" t="s">
        <v>12</v>
      </c>
      <c r="B17" s="41"/>
      <c r="C17" s="41"/>
    </row>
    <row r="18" spans="1:5" x14ac:dyDescent="0.2">
      <c r="A18" s="31" t="s">
        <v>13</v>
      </c>
      <c r="B18" s="41">
        <f>B16-B17</f>
        <v>13052.919999999998</v>
      </c>
      <c r="C18" s="41">
        <f t="shared" si="0"/>
        <v>156635.03999999998</v>
      </c>
      <c r="E18" s="2"/>
    </row>
    <row r="19" spans="1:5" x14ac:dyDescent="0.2">
      <c r="A19" s="22" t="s">
        <v>14</v>
      </c>
      <c r="B19" s="22"/>
      <c r="C19" s="22"/>
    </row>
    <row r="20" spans="1:5" x14ac:dyDescent="0.2">
      <c r="A20" s="29" t="s">
        <v>15</v>
      </c>
      <c r="B20" s="30"/>
      <c r="C20" s="35"/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Hinnoittelulaskelma</vt:lpstr>
      <vt:lpstr>Perustamislaskelmat</vt:lpstr>
      <vt:lpstr>Myyntikatetarve</vt:lpstr>
      <vt:lpstr>Tulosbudjetti</vt:lpstr>
    </vt:vector>
  </TitlesOfParts>
  <Company>OAMK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raijaw</dc:creator>
  <cp:lastModifiedBy>Kseniia Kovtykha</cp:lastModifiedBy>
  <dcterms:created xsi:type="dcterms:W3CDTF">2002-10-01T06:24:38Z</dcterms:created>
  <dcterms:modified xsi:type="dcterms:W3CDTF">2014-04-28T08:57:31Z</dcterms:modified>
</cp:coreProperties>
</file>